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DieseArbeitsmappe" defaultThemeVersion="124226"/>
  <bookViews>
    <workbookView xWindow="0" yWindow="315" windowWidth="18945" windowHeight="6915" tabRatio="805"/>
  </bookViews>
  <sheets>
    <sheet name="U" sheetId="5" r:id="rId1"/>
    <sheet name="Cent_kWh" sheetId="15" r:id="rId2"/>
    <sheet name="Verbraucher" sheetId="6" r:id="rId3"/>
    <sheet name="Beschwerden" sheetId="13" r:id="rId4"/>
    <sheet name="Lf" sheetId="7" r:id="rId5"/>
  </sheets>
  <calcPr calcId="145621" calcOnSave="0"/>
</workbook>
</file>

<file path=xl/calcChain.xml><?xml version="1.0" encoding="utf-8"?>
<calcChain xmlns="http://schemas.openxmlformats.org/spreadsheetml/2006/main">
  <c r="J31" i="6" l="1"/>
  <c r="J45" i="6" l="1"/>
  <c r="I37" i="6" l="1"/>
  <c r="J37" i="6"/>
  <c r="J44" i="6"/>
  <c r="J43" i="6"/>
  <c r="J42" i="6"/>
  <c r="J41" i="6"/>
  <c r="J40" i="6"/>
  <c r="J39" i="6"/>
  <c r="J38" i="6"/>
  <c r="D15" i="13" l="1"/>
  <c r="H45" i="6"/>
  <c r="H36" i="6"/>
  <c r="I25" i="6"/>
  <c r="I16" i="6"/>
  <c r="H25" i="6"/>
  <c r="H16" i="6"/>
  <c r="F11" i="6" l="1"/>
  <c r="D11" i="6"/>
  <c r="E31" i="6" l="1"/>
  <c r="D31" i="6"/>
  <c r="D32" i="6"/>
  <c r="E32" i="6"/>
  <c r="E33" i="6"/>
  <c r="D33" i="6"/>
  <c r="D34" i="6"/>
  <c r="E11" i="6"/>
  <c r="D12" i="6"/>
  <c r="F12" i="15"/>
  <c r="F13" i="15"/>
  <c r="F14" i="15"/>
  <c r="F15" i="15"/>
  <c r="F16" i="15"/>
  <c r="F17" i="15"/>
  <c r="F18" i="15"/>
  <c r="F19" i="15"/>
  <c r="F20" i="15"/>
  <c r="F21" i="15"/>
  <c r="F22" i="15"/>
  <c r="F23" i="15"/>
  <c r="F24" i="15"/>
  <c r="F25" i="15"/>
  <c r="F26" i="15"/>
  <c r="F11" i="15"/>
  <c r="F44" i="6"/>
  <c r="F43" i="6"/>
  <c r="F42" i="6"/>
  <c r="F41" i="6"/>
  <c r="F40" i="6"/>
  <c r="F39" i="6"/>
  <c r="F38" i="6"/>
  <c r="F37" i="6"/>
  <c r="F35" i="6"/>
  <c r="F34" i="6"/>
  <c r="F33" i="6"/>
  <c r="F32" i="6"/>
  <c r="F31" i="6"/>
  <c r="A30" i="6"/>
  <c r="A10" i="6"/>
  <c r="F45" i="6" l="1"/>
  <c r="F36" i="6"/>
  <c r="E24" i="6"/>
  <c r="E23" i="6"/>
  <c r="E22" i="6"/>
  <c r="E21" i="6"/>
  <c r="E20" i="6"/>
  <c r="E19" i="6"/>
  <c r="E18" i="6"/>
  <c r="E17" i="6"/>
  <c r="E15" i="6"/>
  <c r="E14" i="6"/>
  <c r="E13" i="6"/>
  <c r="E12" i="6"/>
  <c r="G24" i="6"/>
  <c r="G23" i="6"/>
  <c r="G22" i="6"/>
  <c r="G21" i="6"/>
  <c r="G20" i="6"/>
  <c r="G19" i="6"/>
  <c r="G18" i="6"/>
  <c r="G17" i="6"/>
  <c r="G15" i="6"/>
  <c r="G14" i="6"/>
  <c r="G13" i="6"/>
  <c r="G12" i="6"/>
  <c r="E16" i="6" l="1"/>
  <c r="E25" i="6"/>
  <c r="D21" i="13"/>
  <c r="D20" i="13"/>
  <c r="D19" i="13"/>
  <c r="D18" i="13"/>
  <c r="D17" i="13"/>
  <c r="D16" i="13"/>
  <c r="D14" i="13"/>
  <c r="D13" i="13"/>
  <c r="D12" i="13"/>
  <c r="D11" i="13"/>
  <c r="I38" i="6"/>
  <c r="I39" i="6"/>
  <c r="I40" i="6"/>
  <c r="I41" i="6"/>
  <c r="I42" i="6"/>
  <c r="I43" i="6"/>
  <c r="I44" i="6"/>
  <c r="I35" i="6"/>
  <c r="I34" i="6"/>
  <c r="I33" i="6"/>
  <c r="I32" i="6"/>
  <c r="I31" i="6"/>
  <c r="G44" i="6"/>
  <c r="G43" i="6"/>
  <c r="G42" i="6"/>
  <c r="G41" i="6"/>
  <c r="G40" i="6"/>
  <c r="G39" i="6"/>
  <c r="G38" i="6"/>
  <c r="G37" i="6"/>
  <c r="G35" i="6"/>
  <c r="G34" i="6"/>
  <c r="G33" i="6"/>
  <c r="J33" i="6" s="1"/>
  <c r="G32" i="6"/>
  <c r="G31" i="6"/>
  <c r="E44" i="6"/>
  <c r="E43" i="6"/>
  <c r="E42" i="6"/>
  <c r="E41" i="6"/>
  <c r="E40" i="6"/>
  <c r="E39" i="6"/>
  <c r="E38" i="6"/>
  <c r="E37" i="6"/>
  <c r="E35" i="6"/>
  <c r="E34" i="6"/>
  <c r="D42" i="6"/>
  <c r="D41" i="6"/>
  <c r="G25" i="6"/>
  <c r="G11" i="6"/>
  <c r="J11" i="6" s="1"/>
  <c r="F24" i="6"/>
  <c r="F23" i="6"/>
  <c r="F22" i="6"/>
  <c r="F21" i="6"/>
  <c r="F20" i="6"/>
  <c r="F19" i="6"/>
  <c r="F18" i="6"/>
  <c r="F17" i="6"/>
  <c r="F15" i="6"/>
  <c r="F14" i="6"/>
  <c r="F13" i="6"/>
  <c r="F12" i="6"/>
  <c r="J12" i="6" s="1"/>
  <c r="F25" i="6" l="1"/>
  <c r="G16" i="6"/>
  <c r="F16" i="6"/>
  <c r="G45" i="6"/>
  <c r="E45" i="6"/>
  <c r="E36" i="6"/>
  <c r="G36" i="6"/>
  <c r="G46" i="6" s="1"/>
  <c r="J32" i="6"/>
  <c r="J34" i="6"/>
  <c r="D24" i="6"/>
  <c r="J24" i="6" s="1"/>
  <c r="D23" i="6"/>
  <c r="J23" i="6" s="1"/>
  <c r="D22" i="6"/>
  <c r="J22" i="6" s="1"/>
  <c r="E46" i="6" l="1"/>
  <c r="D21" i="6"/>
  <c r="J21" i="6" s="1"/>
  <c r="I26" i="6"/>
  <c r="B2" i="5" l="1"/>
  <c r="G224" i="5"/>
  <c r="H224" i="5"/>
  <c r="G225" i="5"/>
  <c r="H225" i="5"/>
  <c r="G42" i="5"/>
  <c r="H42" i="5"/>
  <c r="G43" i="5"/>
  <c r="H43" i="5"/>
  <c r="G44" i="5"/>
  <c r="H44" i="5"/>
  <c r="G45" i="5"/>
  <c r="H45" i="5"/>
  <c r="G46" i="5"/>
  <c r="H46" i="5"/>
  <c r="G47" i="5"/>
  <c r="H47" i="5"/>
  <c r="G48" i="5"/>
  <c r="H48" i="5"/>
  <c r="G49" i="5"/>
  <c r="H49" i="5"/>
  <c r="G50" i="5"/>
  <c r="H50" i="5"/>
  <c r="G51" i="5"/>
  <c r="H51" i="5"/>
  <c r="G52" i="5"/>
  <c r="H52" i="5"/>
  <c r="G53" i="5"/>
  <c r="H53" i="5"/>
  <c r="G54" i="5"/>
  <c r="H54" i="5"/>
  <c r="G55" i="5"/>
  <c r="H55" i="5"/>
  <c r="G56" i="5"/>
  <c r="H56" i="5"/>
  <c r="G57" i="5"/>
  <c r="H57" i="5"/>
  <c r="G58" i="5"/>
  <c r="H58" i="5"/>
  <c r="G59" i="5"/>
  <c r="H59" i="5"/>
  <c r="G60" i="5"/>
  <c r="H60" i="5"/>
  <c r="G61" i="5"/>
  <c r="H61" i="5"/>
  <c r="G62" i="5"/>
  <c r="H62" i="5"/>
  <c r="G63" i="5"/>
  <c r="H63" i="5"/>
  <c r="G64" i="5"/>
  <c r="H64" i="5"/>
  <c r="G65" i="5"/>
  <c r="H65" i="5"/>
  <c r="G66" i="5"/>
  <c r="H66" i="5"/>
  <c r="G67" i="5"/>
  <c r="H67" i="5"/>
  <c r="G68" i="5"/>
  <c r="H68" i="5"/>
  <c r="G69" i="5"/>
  <c r="H69" i="5"/>
  <c r="G70" i="5"/>
  <c r="H70" i="5"/>
  <c r="G71" i="5"/>
  <c r="H71" i="5"/>
  <c r="G72" i="5"/>
  <c r="H72" i="5"/>
  <c r="G73" i="5"/>
  <c r="H73" i="5"/>
  <c r="G74" i="5"/>
  <c r="H74" i="5"/>
  <c r="G75" i="5"/>
  <c r="H75" i="5"/>
  <c r="G76" i="5"/>
  <c r="H76" i="5"/>
  <c r="G77" i="5"/>
  <c r="H77" i="5"/>
  <c r="G78" i="5"/>
  <c r="H78" i="5"/>
  <c r="G79" i="5"/>
  <c r="H79" i="5"/>
  <c r="G80" i="5"/>
  <c r="H80" i="5"/>
  <c r="G81" i="5"/>
  <c r="H81" i="5"/>
  <c r="G82" i="5"/>
  <c r="H82" i="5"/>
  <c r="G83" i="5"/>
  <c r="H83" i="5"/>
  <c r="G84" i="5"/>
  <c r="H84" i="5"/>
  <c r="G85" i="5"/>
  <c r="H85" i="5"/>
  <c r="G86" i="5"/>
  <c r="H86" i="5"/>
  <c r="G87" i="5"/>
  <c r="H87" i="5"/>
  <c r="G88" i="5"/>
  <c r="H88" i="5"/>
  <c r="G89" i="5"/>
  <c r="H89" i="5"/>
  <c r="G90" i="5"/>
  <c r="H90" i="5"/>
  <c r="G91" i="5"/>
  <c r="H91" i="5"/>
  <c r="G92" i="5"/>
  <c r="H92" i="5"/>
  <c r="G93" i="5"/>
  <c r="H93" i="5"/>
  <c r="G94" i="5"/>
  <c r="H94" i="5"/>
  <c r="G95" i="5"/>
  <c r="H95" i="5"/>
  <c r="G96" i="5"/>
  <c r="H96" i="5"/>
  <c r="G97" i="5"/>
  <c r="H97" i="5"/>
  <c r="G98" i="5"/>
  <c r="H98" i="5"/>
  <c r="G99" i="5"/>
  <c r="H99" i="5"/>
  <c r="G100" i="5"/>
  <c r="H100" i="5"/>
  <c r="G101" i="5"/>
  <c r="H101" i="5"/>
  <c r="G102" i="5"/>
  <c r="H102" i="5"/>
  <c r="G103" i="5"/>
  <c r="H103" i="5"/>
  <c r="G104" i="5"/>
  <c r="H104" i="5"/>
  <c r="G105" i="5"/>
  <c r="H105" i="5"/>
  <c r="G106" i="5"/>
  <c r="H106" i="5"/>
  <c r="G107" i="5"/>
  <c r="H107" i="5"/>
  <c r="G108" i="5"/>
  <c r="H108" i="5"/>
  <c r="G109" i="5"/>
  <c r="H109" i="5"/>
  <c r="G110" i="5"/>
  <c r="H110" i="5"/>
  <c r="G111" i="5"/>
  <c r="H111" i="5"/>
  <c r="G112" i="5"/>
  <c r="H112" i="5"/>
  <c r="G113" i="5"/>
  <c r="H113" i="5"/>
  <c r="G114" i="5"/>
  <c r="H114" i="5"/>
  <c r="G115" i="5"/>
  <c r="H115" i="5"/>
  <c r="G116" i="5"/>
  <c r="H116" i="5"/>
  <c r="G117" i="5"/>
  <c r="H117" i="5"/>
  <c r="G118" i="5"/>
  <c r="H118" i="5"/>
  <c r="G119" i="5"/>
  <c r="H119" i="5"/>
  <c r="G120" i="5"/>
  <c r="H120" i="5"/>
  <c r="G121" i="5"/>
  <c r="H121" i="5"/>
  <c r="G122" i="5"/>
  <c r="H122" i="5"/>
  <c r="G123" i="5"/>
  <c r="H123" i="5"/>
  <c r="G124" i="5"/>
  <c r="H124" i="5"/>
  <c r="G125" i="5"/>
  <c r="H125" i="5"/>
  <c r="G126" i="5"/>
  <c r="H126" i="5"/>
  <c r="G127" i="5"/>
  <c r="H127" i="5"/>
  <c r="G128" i="5"/>
  <c r="H128" i="5"/>
  <c r="G129" i="5"/>
  <c r="H129" i="5"/>
  <c r="G130" i="5"/>
  <c r="H130" i="5"/>
  <c r="G131" i="5"/>
  <c r="H131" i="5"/>
  <c r="G132" i="5"/>
  <c r="H132" i="5"/>
  <c r="G133" i="5"/>
  <c r="H133" i="5"/>
  <c r="G134" i="5"/>
  <c r="H134" i="5"/>
  <c r="G135" i="5"/>
  <c r="H135" i="5"/>
  <c r="G136" i="5"/>
  <c r="H136" i="5"/>
  <c r="G137" i="5"/>
  <c r="H137" i="5"/>
  <c r="G138" i="5"/>
  <c r="H138" i="5"/>
  <c r="G139" i="5"/>
  <c r="H139" i="5"/>
  <c r="G140" i="5"/>
  <c r="H140" i="5"/>
  <c r="G141" i="5"/>
  <c r="H141" i="5"/>
  <c r="G142" i="5"/>
  <c r="H142" i="5"/>
  <c r="G143" i="5"/>
  <c r="H143" i="5"/>
  <c r="G144" i="5"/>
  <c r="H144" i="5"/>
  <c r="G145" i="5"/>
  <c r="H145" i="5"/>
  <c r="G146" i="5"/>
  <c r="H146" i="5"/>
  <c r="G147" i="5"/>
  <c r="H147" i="5"/>
  <c r="G148" i="5"/>
  <c r="H148" i="5"/>
  <c r="G149" i="5"/>
  <c r="H149" i="5"/>
  <c r="G150" i="5"/>
  <c r="H150" i="5"/>
  <c r="G151" i="5"/>
  <c r="H151" i="5"/>
  <c r="G152" i="5"/>
  <c r="H152" i="5"/>
  <c r="G153" i="5"/>
  <c r="H153" i="5"/>
  <c r="G154" i="5"/>
  <c r="H154" i="5"/>
  <c r="G155" i="5"/>
  <c r="H155" i="5"/>
  <c r="G156" i="5"/>
  <c r="H156" i="5"/>
  <c r="G157" i="5"/>
  <c r="H157" i="5"/>
  <c r="G158" i="5"/>
  <c r="H158" i="5"/>
  <c r="G159" i="5"/>
  <c r="H159" i="5"/>
  <c r="G160" i="5"/>
  <c r="H160" i="5"/>
  <c r="G161" i="5"/>
  <c r="H161" i="5"/>
  <c r="G162" i="5"/>
  <c r="H162" i="5"/>
  <c r="G163" i="5"/>
  <c r="H163" i="5"/>
  <c r="G164" i="5"/>
  <c r="H164" i="5"/>
  <c r="G165" i="5"/>
  <c r="H165" i="5"/>
  <c r="G166" i="5"/>
  <c r="H166" i="5"/>
  <c r="G167" i="5"/>
  <c r="H167" i="5"/>
  <c r="G168" i="5"/>
  <c r="H168" i="5"/>
  <c r="G169" i="5"/>
  <c r="H169" i="5"/>
  <c r="G170" i="5"/>
  <c r="H170" i="5"/>
  <c r="G171" i="5"/>
  <c r="H171" i="5"/>
  <c r="G172" i="5"/>
  <c r="H172" i="5"/>
  <c r="G173" i="5"/>
  <c r="H173" i="5"/>
  <c r="G174" i="5"/>
  <c r="H174" i="5"/>
  <c r="G175" i="5"/>
  <c r="H175" i="5"/>
  <c r="G176" i="5"/>
  <c r="H176" i="5"/>
  <c r="G177" i="5"/>
  <c r="H177" i="5"/>
  <c r="G178" i="5"/>
  <c r="H178" i="5"/>
  <c r="G179" i="5"/>
  <c r="H179" i="5"/>
  <c r="G180" i="5"/>
  <c r="H180" i="5"/>
  <c r="G181" i="5"/>
  <c r="H181" i="5"/>
  <c r="G182" i="5"/>
  <c r="H182" i="5"/>
  <c r="G183" i="5"/>
  <c r="H183" i="5"/>
  <c r="G184" i="5"/>
  <c r="H184" i="5"/>
  <c r="G185" i="5"/>
  <c r="H185" i="5"/>
  <c r="G186" i="5"/>
  <c r="H186" i="5"/>
  <c r="G187" i="5"/>
  <c r="H187" i="5"/>
  <c r="G188" i="5"/>
  <c r="H188" i="5"/>
  <c r="G189" i="5"/>
  <c r="H189" i="5"/>
  <c r="G190" i="5"/>
  <c r="H190" i="5"/>
  <c r="G191" i="5"/>
  <c r="H191" i="5"/>
  <c r="G192" i="5"/>
  <c r="H192" i="5"/>
  <c r="G193" i="5"/>
  <c r="H193" i="5"/>
  <c r="G194" i="5"/>
  <c r="H194" i="5"/>
  <c r="G195" i="5"/>
  <c r="H195" i="5"/>
  <c r="G196" i="5"/>
  <c r="H196" i="5"/>
  <c r="G197" i="5"/>
  <c r="H197" i="5"/>
  <c r="G198" i="5"/>
  <c r="H198" i="5"/>
  <c r="G199" i="5"/>
  <c r="H199" i="5"/>
  <c r="G200" i="5"/>
  <c r="H200" i="5"/>
  <c r="G201" i="5"/>
  <c r="H201" i="5"/>
  <c r="G202" i="5"/>
  <c r="H202" i="5"/>
  <c r="G203" i="5"/>
  <c r="H203" i="5"/>
  <c r="G204" i="5"/>
  <c r="H204" i="5"/>
  <c r="G205" i="5"/>
  <c r="H205" i="5"/>
  <c r="G206" i="5"/>
  <c r="H206" i="5"/>
  <c r="G207" i="5"/>
  <c r="H207" i="5"/>
  <c r="G208" i="5"/>
  <c r="H208" i="5"/>
  <c r="G209" i="5"/>
  <c r="H209" i="5"/>
  <c r="G210" i="5"/>
  <c r="H210" i="5"/>
  <c r="G211" i="5"/>
  <c r="H211" i="5"/>
  <c r="G212" i="5"/>
  <c r="H212" i="5"/>
  <c r="G213" i="5"/>
  <c r="H213" i="5"/>
  <c r="G214" i="5"/>
  <c r="H214" i="5"/>
  <c r="G215" i="5"/>
  <c r="H215" i="5"/>
  <c r="G216" i="5"/>
  <c r="H216" i="5"/>
  <c r="G217" i="5"/>
  <c r="H217" i="5"/>
  <c r="G218" i="5"/>
  <c r="H218" i="5"/>
  <c r="G219" i="5"/>
  <c r="H219" i="5"/>
  <c r="G220" i="5"/>
  <c r="H220" i="5"/>
  <c r="G221" i="5"/>
  <c r="H221" i="5"/>
  <c r="G222" i="5"/>
  <c r="H222" i="5"/>
  <c r="G223" i="5"/>
  <c r="H223" i="5"/>
  <c r="D44" i="6" l="1"/>
  <c r="D43" i="6"/>
  <c r="D40" i="6"/>
  <c r="D39" i="6"/>
  <c r="D38" i="6"/>
  <c r="D37" i="6"/>
  <c r="D35" i="6"/>
  <c r="J35" i="6" s="1"/>
  <c r="D45" i="6" l="1"/>
  <c r="D36" i="6"/>
  <c r="J36" i="6" s="1"/>
  <c r="D46" i="6" l="1"/>
  <c r="F46" i="6"/>
  <c r="D178" i="7" l="1"/>
  <c r="D18" i="6" l="1"/>
  <c r="J18" i="6" s="1"/>
  <c r="D19" i="6"/>
  <c r="J19" i="6" s="1"/>
  <c r="D20" i="6"/>
  <c r="J20" i="6" s="1"/>
  <c r="D13" i="6"/>
  <c r="J13" i="6" s="1"/>
  <c r="D14" i="6"/>
  <c r="J14" i="6" s="1"/>
  <c r="D15" i="6"/>
  <c r="J15" i="6" s="1"/>
  <c r="F26" i="6" l="1"/>
  <c r="D17" i="6"/>
  <c r="D25" i="6" l="1"/>
  <c r="J25" i="6" s="1"/>
  <c r="J17" i="6"/>
  <c r="D16" i="6"/>
  <c r="J16" i="6" s="1"/>
  <c r="D26" i="6" l="1"/>
  <c r="D10" i="15"/>
  <c r="B7" i="15"/>
  <c r="B6" i="15"/>
  <c r="A6" i="15"/>
  <c r="A5" i="15"/>
  <c r="A3" i="15"/>
  <c r="A2" i="15"/>
  <c r="A1" i="15"/>
  <c r="B5" i="5" l="1"/>
  <c r="H26" i="6"/>
  <c r="A2" i="5"/>
  <c r="D10" i="13"/>
  <c r="B6" i="13"/>
  <c r="B6" i="6"/>
  <c r="G41" i="5"/>
  <c r="B14" i="5" s="1"/>
  <c r="H41" i="5"/>
  <c r="A3" i="7"/>
  <c r="A2" i="7"/>
  <c r="A1" i="7"/>
  <c r="B7" i="13"/>
  <c r="A6" i="13"/>
  <c r="A5" i="13"/>
  <c r="A3" i="13"/>
  <c r="A2" i="13"/>
  <c r="A1" i="13"/>
  <c r="A3" i="6"/>
  <c r="A2" i="6"/>
  <c r="A1" i="6"/>
  <c r="A6" i="7"/>
  <c r="A5" i="7"/>
  <c r="C16" i="5"/>
  <c r="C17" i="5"/>
  <c r="C15" i="5"/>
  <c r="C13" i="5"/>
  <c r="B7" i="6"/>
  <c r="A6" i="6"/>
  <c r="A5" i="6"/>
  <c r="H46" i="6" l="1"/>
</calcChain>
</file>

<file path=xl/sharedStrings.xml><?xml version="1.0" encoding="utf-8"?>
<sst xmlns="http://schemas.openxmlformats.org/spreadsheetml/2006/main" count="581" uniqueCount="458">
  <si>
    <t>Betreff:</t>
  </si>
  <si>
    <t>Kalenderjahr</t>
  </si>
  <si>
    <t/>
  </si>
  <si>
    <t>Unternehmen</t>
  </si>
  <si>
    <t xml:space="preserve">Sachbearbeiter  </t>
  </si>
  <si>
    <t>Telefonnummer</t>
  </si>
  <si>
    <t xml:space="preserve">E-Mail-Adresse  </t>
  </si>
  <si>
    <t>€cent/kWh</t>
  </si>
  <si>
    <t>Einheit</t>
  </si>
  <si>
    <t>n</t>
  </si>
  <si>
    <t>MWh</t>
  </si>
  <si>
    <t>Alfenzwerke Elektrizitätserzeugung GmbH</t>
  </si>
  <si>
    <t>Andreas Braunstein</t>
  </si>
  <si>
    <t>Anton Kittel Mühle Plaika</t>
  </si>
  <si>
    <t>Bad Gleichenberger Energie GmbH</t>
  </si>
  <si>
    <t>Ebner Strom GmbH</t>
  </si>
  <si>
    <t>Elektrizitätsversorgungsunternehmen der Marktgemeinde Niklasdorf</t>
  </si>
  <si>
    <t>Elektrizitätswerk Bad Hofgastein Ges.m.b.H.</t>
  </si>
  <si>
    <t>Elektrizitätswerk Clam Carl-Philip Clam-Martinic</t>
  </si>
  <si>
    <t>Elektrizitätswerk der Gemeinde Mürzsteg</t>
  </si>
  <si>
    <t>Elektrizitätswerk der Stadtgemeinde Kindberg</t>
  </si>
  <si>
    <t>Elektrizitätswerk Prantl Ges.m.b.H. &amp; Co. KG</t>
  </si>
  <si>
    <t>Elektrizitätswerk Sölden reg. Gen.m.b.H.</t>
  </si>
  <si>
    <t>Elektrizitätswerk Winkler</t>
  </si>
  <si>
    <t>Elektrizitätswerke Bad Radkersburg GmbH</t>
  </si>
  <si>
    <t>Elektrowerk Assling reg. Gen.m.b.H.</t>
  </si>
  <si>
    <t>Elektrowerkgenossenschaft Hopfgarten</t>
  </si>
  <si>
    <t>Energie Klagenfurt GmbH</t>
  </si>
  <si>
    <t>Energie Ried GmbH</t>
  </si>
  <si>
    <t>Energieversorgungsunternehmen der Florian Lugitsch Gruppe GmbH</t>
  </si>
  <si>
    <t>ENVESTA Energie- und Dienstleistungs GmbH</t>
  </si>
  <si>
    <t>EVU der Marktgemeinde Eibiswald</t>
  </si>
  <si>
    <t>EVU der Stadtgemeinde Mureck</t>
  </si>
  <si>
    <t>Ewerk der Marktgemeinde Unzmarkt</t>
  </si>
  <si>
    <t>E-Werk Gösting Stromversorgungs GmbH</t>
  </si>
  <si>
    <t>E-Werk Neudau Kottulinsky KG</t>
  </si>
  <si>
    <t>E-Werk Piwetz</t>
  </si>
  <si>
    <t>E-Werk Ranklleiten</t>
  </si>
  <si>
    <t>E-Werk Redlmühle B. Drack Elektrotechnik</t>
  </si>
  <si>
    <t>E-Werk Schwaighofer GmbH</t>
  </si>
  <si>
    <t>E-Werk Wüster K.G.</t>
  </si>
  <si>
    <t>Gertraud Schafler GmbH</t>
  </si>
  <si>
    <t>Getzner, Mutter &amp; Cie. Ges.m.b.H. &amp; Co.</t>
  </si>
  <si>
    <t>Gottfried Wolf GmbH</t>
  </si>
  <si>
    <t>H &amp; C Polsterer Ges.n.b.R.</t>
  </si>
  <si>
    <t>Innsbrucker Kommunalbetriebe AG</t>
  </si>
  <si>
    <t>Joh. Pengg Holding Gesellschaft m.b.H.</t>
  </si>
  <si>
    <t>K.u.F. Drack Gesellschaft m.b.H. &amp; Co.KG</t>
  </si>
  <si>
    <t>Klausbauer Holzindustrie Ges.m.b.H. &amp; Co. KG</t>
  </si>
  <si>
    <t>Kommunalbetriebe Rinn GmbH</t>
  </si>
  <si>
    <t>Licht- und Kraftvertrieb der Gemeinde Hollenstein</t>
  </si>
  <si>
    <t>Lichtgenossenschaft Neukirchen registrierte Genossenschaft m.b.H.</t>
  </si>
  <si>
    <t>Montafonerbahn AG</t>
  </si>
  <si>
    <t>Murauer Stadtwerke GmbH</t>
  </si>
  <si>
    <t>Plövner Schmiede GesmbH</t>
  </si>
  <si>
    <t>PW Stromversorgungsgesellschaft m.b.H.</t>
  </si>
  <si>
    <t>Revertera'sches Elektrizitätswerk</t>
  </si>
  <si>
    <t>Stadtbetriebe Mariazell Gesellschaft m.b.H.</t>
  </si>
  <si>
    <t>Städtische Betriebe Rottenmann GmbH</t>
  </si>
  <si>
    <t>Stadtwerke Amstetten</t>
  </si>
  <si>
    <t>Stadtwerke Feldkirch</t>
  </si>
  <si>
    <t>Stadtwerke Fürstenfeld GmbH</t>
  </si>
  <si>
    <t>Stadtwerke Imst</t>
  </si>
  <si>
    <t>Stadtwerke Judenburg AG</t>
  </si>
  <si>
    <t>Stadtwerke Kapfenberg GmbH</t>
  </si>
  <si>
    <t>Stadtwerke Kitzbühel</t>
  </si>
  <si>
    <t>Stadtwerke Trofaiach Ges.m.b.H.</t>
  </si>
  <si>
    <t>Stadtwerke Voitsberg</t>
  </si>
  <si>
    <t>Wels Strom GmbH</t>
  </si>
  <si>
    <t>AAE Naturstrom Vertrieb GmbH</t>
  </si>
  <si>
    <t>AAE Wasserkraft GmbH</t>
  </si>
  <si>
    <t>Allgäuer Überlandwerk GmbH</t>
  </si>
  <si>
    <t>EHA Energie-Handels-Gesellschaft mbH &amp; Co. KG</t>
  </si>
  <si>
    <t>Elektrizitäts Genossenschaft Laintal</t>
  </si>
  <si>
    <t>Elektrizitätswerk der Gemeinde Kematen</t>
  </si>
  <si>
    <t>Elektrizitätswerk der Gemeinde St. Anton</t>
  </si>
  <si>
    <t>Elektrizitätswerk Eisenhuber GmbH &amp; Co KG</t>
  </si>
  <si>
    <t>Elektrizitätswerk Gries am Brenner</t>
  </si>
  <si>
    <t>Elektrizitätswerk Perg GmbH</t>
  </si>
  <si>
    <t>Elektrizitätswerk Stadler</t>
  </si>
  <si>
    <t>Elektrizitätswerke Frastanz Gesellschaft m.b.H.</t>
  </si>
  <si>
    <t>Elektrogenossenschaft Weerberg reg. Gen.m.b.H.</t>
  </si>
  <si>
    <t>ENAMO GmbH</t>
  </si>
  <si>
    <t>Energie AG Oberösterreich Vertrieb GmbH &amp; Co KG</t>
  </si>
  <si>
    <t>Energie Graz GmbH</t>
  </si>
  <si>
    <t>ENERGIEALLIANZ Austria GmbH</t>
  </si>
  <si>
    <t>Energieversorgung Kleinwalsertal</t>
  </si>
  <si>
    <t>Energieversorgungs GmbH</t>
  </si>
  <si>
    <t>Energy Services Handels- und Dienstleistungs G.m.b.H.</t>
  </si>
  <si>
    <t>EVN Energievertrieb GmbH &amp; Co KG</t>
  </si>
  <si>
    <t>EW Schattwald</t>
  </si>
  <si>
    <t>E-Werk Hechenblaikner</t>
  </si>
  <si>
    <t>E-Werk Sigl GmbH &amp; Co KG</t>
  </si>
  <si>
    <t>E-Werk Stubenberg reg. Gen.m.b.H.</t>
  </si>
  <si>
    <t>Feistritzthaler Elektrizitätswerk</t>
  </si>
  <si>
    <t>GETEC Energie AG</t>
  </si>
  <si>
    <t>Karl Mitheis GmbH</t>
  </si>
  <si>
    <t>KELAG-Kärntner Elektrizitäts-Aktiengesellschaft</t>
  </si>
  <si>
    <t>Kiendler GmbH</t>
  </si>
  <si>
    <t>Kraftwerk Glatzing-Rüstorf reg.Gen.mbH.</t>
  </si>
  <si>
    <t>Kraftwerk Haim KG</t>
  </si>
  <si>
    <t>Kupelwieser'sche Forstverwaltung Seehof</t>
  </si>
  <si>
    <t>Lechwerke AG</t>
  </si>
  <si>
    <t>Licht- u. Kraftstromvertrieb der Marktgemeinde Göstling/Ybbs</t>
  </si>
  <si>
    <t>Linz Strom Vertrieb Nfg GmbH &amp; Co KG</t>
  </si>
  <si>
    <t>MyElectric Energievertriebs- und -dienstleistungs GmbH</t>
  </si>
  <si>
    <t>Naturkraft Energievertriebsgesellschaft m.b.H.</t>
  </si>
  <si>
    <t>Pfalzwerke AG</t>
  </si>
  <si>
    <t>Reinisch Ingrid E-Werk</t>
  </si>
  <si>
    <t>Salzburg AG für Energie, Verkehr und Telekommunikation</t>
  </si>
  <si>
    <t>Schwarz, Waggendorffer &amp; Co. Elektrizitätswerk GmbH</t>
  </si>
  <si>
    <t>Stadtwerke Bruck a.d. Mur</t>
  </si>
  <si>
    <t>Stadtwerke Hall in Tirol GmbH</t>
  </si>
  <si>
    <t>Stadtwerke Klagenfurt AG</t>
  </si>
  <si>
    <t>Stadtwerke Kufstein GmbH</t>
  </si>
  <si>
    <t>Stadtwerke Lindau GmbH &amp; Co. KG</t>
  </si>
  <si>
    <t>Stadtwerke Mürzzuschlag GmbH</t>
  </si>
  <si>
    <t>Stadtwerke Schwaz</t>
  </si>
  <si>
    <t>switch Energievertriebsgesellschaft m.b.H.</t>
  </si>
  <si>
    <t>TIWAG-Tiroler Wasserkraft AG</t>
  </si>
  <si>
    <t>Vorarlberger Kraftwerke AG</t>
  </si>
  <si>
    <t>WIEN ENERGIE Vertrieb GmbH &amp; Co KG</t>
  </si>
  <si>
    <t>Elektrizitätswerk Gröbming KG</t>
  </si>
  <si>
    <t>E-Werk Fernitz, Ing. Franz Pukarthofer GmbH &amp; Co KG</t>
  </si>
  <si>
    <t>Friedrich Pölsler</t>
  </si>
  <si>
    <t>Mag. Engelbert Tassotti</t>
  </si>
  <si>
    <t>Marktgemeinde Neumarkt Versorgungsbetriebsges.mbH</t>
  </si>
  <si>
    <t>Elektrizitätswerk Reutte AG</t>
  </si>
  <si>
    <t>E-Werk Ebner Ges.m.b.H.</t>
  </si>
  <si>
    <t>Stadtwerke Wörgl GmbH</t>
  </si>
  <si>
    <t>Vorarlberger Kraftwerke Ökostrom GmbH</t>
  </si>
  <si>
    <t>E-WERK Sarmingstein Ing. Heinz Engelmann &amp; CoKG</t>
  </si>
  <si>
    <t>Elektrowerk Schöder GmbH</t>
  </si>
  <si>
    <t>Stadtwerke Hartberg Energieversorgungs GmbH</t>
  </si>
  <si>
    <t>Insgesamt</t>
  </si>
  <si>
    <t>Kundengruppen</t>
  </si>
  <si>
    <t>Beschwerden</t>
  </si>
  <si>
    <t xml:space="preserve">Anmerkung: </t>
  </si>
  <si>
    <t>Erhebungen gemäß § 88 ElWOG 2010</t>
  </si>
  <si>
    <t>Stromlieferant / -versorger</t>
  </si>
  <si>
    <t>Berichtszeitraum</t>
  </si>
  <si>
    <t>… davon zu sonstigem</t>
  </si>
  <si>
    <t>Kunden insgesamt</t>
  </si>
  <si>
    <t>grau hinterlegte Zellen …</t>
  </si>
  <si>
    <t>grün hinterlegte Zellen …</t>
  </si>
  <si>
    <t>Eingabefelder für Daten</t>
  </si>
  <si>
    <t>Ausfüllen nicht notwendig, automatische Berechnung</t>
  </si>
  <si>
    <t>Liste der Lieferanten Strom</t>
  </si>
  <si>
    <t>Nettopreis (*) je Kundengrppe</t>
  </si>
  <si>
    <r>
      <t xml:space="preserve">(*) Energiepreise einschließlich aller Abgaben, Steuern und sonstiger staatlich verursachte Belastungen, die auf der Rechnung </t>
    </r>
    <r>
      <rPr>
        <u/>
        <sz val="10"/>
        <rFont val="Arial"/>
        <family val="2"/>
      </rPr>
      <t>nicht</t>
    </r>
    <r>
      <rPr>
        <sz val="10"/>
        <rFont val="Arial"/>
        <family val="2"/>
      </rPr>
      <t xml:space="preserve"> getrennt ausgewiesen werden.</t>
    </r>
  </si>
  <si>
    <t>Für den Fall, dass die Beschwerden nur teilweise zugeordnet werden konnten, wird um zusätzliche Übermittlung der derzeit in Gebrauch befindlichen Kategorien samt den entsprechenden Daten ersucht.</t>
  </si>
  <si>
    <t>Meldeadresse 1:</t>
  </si>
  <si>
    <t>Meldeadresse 2:</t>
  </si>
  <si>
    <t>monitoring@e-control.at</t>
  </si>
  <si>
    <r>
      <t>Anmerkungen</t>
    </r>
    <r>
      <rPr>
        <sz val="12"/>
        <rFont val="Arial"/>
        <family val="2"/>
      </rPr>
      <t xml:space="preserve">
(des Lieferanten / Versorger)</t>
    </r>
  </si>
  <si>
    <t>DVR-Nr. Landesregierung</t>
  </si>
  <si>
    <t>DVR-Nr. E-Control</t>
  </si>
  <si>
    <t>Die gemeldeten Daten beziehen sich ausschließlich auf das Bundesland …</t>
  </si>
  <si>
    <t>Zugänge insgesamt</t>
  </si>
  <si>
    <t>Abgänge insgesamt</t>
  </si>
  <si>
    <t>… davon zu Rechnung bzw. Rechnungshöhe</t>
  </si>
  <si>
    <t>Enamo Ökostrom GmbH</t>
  </si>
  <si>
    <t>Enamo Ökostrom GmbH - stromdiskont</t>
  </si>
  <si>
    <t>Energie Ried Vertrieb GmbH</t>
  </si>
  <si>
    <t>Salzburg Ökoenergie GmbH</t>
  </si>
  <si>
    <t>TIWAG Ökoenergie Tirol GmbH</t>
  </si>
  <si>
    <t>VERBUND Sales GmbH</t>
  </si>
  <si>
    <t>Wels Strom Öko GmbH</t>
  </si>
  <si>
    <t>Automatische Berechnung, Eingabe aber möglich</t>
  </si>
  <si>
    <t>Durchschnittliche Bearbeitungsdauer je Beschwerde</t>
  </si>
  <si>
    <t>rot hinterlegte Zellen …</t>
  </si>
  <si>
    <t>… davon zu technischen Fragen</t>
  </si>
  <si>
    <t>Fehlerhafte oder nicht vollständige Eingabe</t>
  </si>
  <si>
    <t>Nettopreis (*) je Kundengruppen</t>
  </si>
  <si>
    <t>jährliche Abgabe</t>
  </si>
  <si>
    <t>EC-Nummer</t>
  </si>
  <si>
    <t>AT007242</t>
  </si>
  <si>
    <t>AT007241</t>
  </si>
  <si>
    <t>AT646211</t>
  </si>
  <si>
    <t>AT586011</t>
  </si>
  <si>
    <t>AT008551</t>
  </si>
  <si>
    <t>AT002221</t>
  </si>
  <si>
    <t>AT008311</t>
  </si>
  <si>
    <t>AT009001</t>
  </si>
  <si>
    <t>AT040002</t>
  </si>
  <si>
    <t>E.ON Energy Sales GmbH</t>
  </si>
  <si>
    <t>AT003461</t>
  </si>
  <si>
    <t>AT420002</t>
  </si>
  <si>
    <t>AT420001</t>
  </si>
  <si>
    <t>AT008511</t>
  </si>
  <si>
    <t>AT008331</t>
  </si>
  <si>
    <t>AT004131</t>
  </si>
  <si>
    <t>AT004111</t>
  </si>
  <si>
    <t>AT002911</t>
  </si>
  <si>
    <t>AT514011</t>
  </si>
  <si>
    <t>AT008371</t>
  </si>
  <si>
    <t>AT511011</t>
  </si>
  <si>
    <t>AT008111</t>
  </si>
  <si>
    <t>AT002211</t>
  </si>
  <si>
    <t>AT528011</t>
  </si>
  <si>
    <t>AT008621</t>
  </si>
  <si>
    <t>AT520011</t>
  </si>
  <si>
    <t>AT003311</t>
  </si>
  <si>
    <t>AT521011</t>
  </si>
  <si>
    <t>AT503011</t>
  </si>
  <si>
    <t>AT531011</t>
  </si>
  <si>
    <t>AT522011</t>
  </si>
  <si>
    <t>AT523011</t>
  </si>
  <si>
    <t>AT008451</t>
  </si>
  <si>
    <t>AT642211</t>
  </si>
  <si>
    <t>AT008651</t>
  </si>
  <si>
    <t>AT110591</t>
  </si>
  <si>
    <t>AT524011</t>
  </si>
  <si>
    <t>AT008721</t>
  </si>
  <si>
    <t>AT530011</t>
  </si>
  <si>
    <t>AT054000</t>
  </si>
  <si>
    <t>AT030008</t>
  </si>
  <si>
    <t>AT110191</t>
  </si>
  <si>
    <t>AT003003</t>
  </si>
  <si>
    <t>AT008101</t>
  </si>
  <si>
    <t>AT610000</t>
  </si>
  <si>
    <t>AT003202</t>
  </si>
  <si>
    <t>AT003203</t>
  </si>
  <si>
    <t>AT687211</t>
  </si>
  <si>
    <t>AT003582</t>
  </si>
  <si>
    <t>AT008581</t>
  </si>
  <si>
    <t>AT540000</t>
  </si>
  <si>
    <t>AT008561</t>
  </si>
  <si>
    <t>AT002004</t>
  </si>
  <si>
    <t>AT008391</t>
  </si>
  <si>
    <t>AT008361</t>
  </si>
  <si>
    <t>AT003571</t>
  </si>
  <si>
    <t>EVU Gerald Mathe e.U. Mathe</t>
  </si>
  <si>
    <t>AT008411</t>
  </si>
  <si>
    <t>AT008731</t>
  </si>
  <si>
    <t>AT008571</t>
  </si>
  <si>
    <t>AT008741</t>
  </si>
  <si>
    <t>AT008211</t>
  </si>
  <si>
    <t>AT580011</t>
  </si>
  <si>
    <t>AT008961</t>
  </si>
  <si>
    <t>AT008951</t>
  </si>
  <si>
    <t>AT003591</t>
  </si>
  <si>
    <t>AT003911</t>
  </si>
  <si>
    <t>AT002901</t>
  </si>
  <si>
    <t>AT000251</t>
  </si>
  <si>
    <t>AT008541</t>
  </si>
  <si>
    <t>AT008911</t>
  </si>
  <si>
    <t>AT002231</t>
  </si>
  <si>
    <t>AT003921</t>
  </si>
  <si>
    <t>AT008871</t>
  </si>
  <si>
    <t>AT002291</t>
  </si>
  <si>
    <t>AT008461</t>
  </si>
  <si>
    <t>AT460001</t>
  </si>
  <si>
    <t>GEN-I Vienna GmbH</t>
  </si>
  <si>
    <t>AT008691</t>
  </si>
  <si>
    <t>AT560001</t>
  </si>
  <si>
    <t>AT645211</t>
  </si>
  <si>
    <t>AT527011</t>
  </si>
  <si>
    <t>AT002401</t>
  </si>
  <si>
    <t>AT502011</t>
  </si>
  <si>
    <t>AT008931</t>
  </si>
  <si>
    <t>AT003521</t>
  </si>
  <si>
    <t>AT003581</t>
  </si>
  <si>
    <t>AT003471</t>
  </si>
  <si>
    <t>AT007003</t>
  </si>
  <si>
    <t>AT008631</t>
  </si>
  <si>
    <t>AT008251</t>
  </si>
  <si>
    <t>AT003901</t>
  </si>
  <si>
    <t>KneidingerIMMO GmbH</t>
  </si>
  <si>
    <t>AT512011</t>
  </si>
  <si>
    <t>AT535011</t>
  </si>
  <si>
    <t>AT003511</t>
  </si>
  <si>
    <t>AT509011</t>
  </si>
  <si>
    <t>AT002181</t>
  </si>
  <si>
    <t>AT547511</t>
  </si>
  <si>
    <t>AT002121</t>
  </si>
  <si>
    <t>AT002301</t>
  </si>
  <si>
    <t>AT002131</t>
  </si>
  <si>
    <t>AT004121</t>
  </si>
  <si>
    <t>AT003101</t>
  </si>
  <si>
    <t>AT002271</t>
  </si>
  <si>
    <t>AT008991</t>
  </si>
  <si>
    <t>AT008421</t>
  </si>
  <si>
    <t>AT643211</t>
  </si>
  <si>
    <t>AT008431</t>
  </si>
  <si>
    <t>AT071000</t>
  </si>
  <si>
    <t>AT011002</t>
  </si>
  <si>
    <t>AT061001</t>
  </si>
  <si>
    <t>AT513501</t>
  </si>
  <si>
    <t>AT576011</t>
  </si>
  <si>
    <t>AT008201</t>
  </si>
  <si>
    <t>AT581011</t>
  </si>
  <si>
    <t>AT003541</t>
  </si>
  <si>
    <t>AT004002</t>
  </si>
  <si>
    <t>AT004007</t>
  </si>
  <si>
    <t>AT110341</t>
  </si>
  <si>
    <t>schlaustrom GmbH</t>
  </si>
  <si>
    <t>AT008851</t>
  </si>
  <si>
    <t>AT110361</t>
  </si>
  <si>
    <t>Solar Graz GmbH</t>
  </si>
  <si>
    <t>AT008441</t>
  </si>
  <si>
    <t>AT008351</t>
  </si>
  <si>
    <t>AT002111</t>
  </si>
  <si>
    <t>AT008141</t>
  </si>
  <si>
    <t>AT641211</t>
  </si>
  <si>
    <t>AT008151</t>
  </si>
  <si>
    <t>AT504011</t>
  </si>
  <si>
    <t>AT008471</t>
  </si>
  <si>
    <t>AT516011</t>
  </si>
  <si>
    <t>AT008161</t>
  </si>
  <si>
    <t>AT008171</t>
  </si>
  <si>
    <t>AT505011</t>
  </si>
  <si>
    <t>AT007102</t>
  </si>
  <si>
    <t>AT008181</t>
  </si>
  <si>
    <t>Stadtwerke Köflach GmbH</t>
  </si>
  <si>
    <t>AT506011</t>
  </si>
  <si>
    <t>AT638211</t>
  </si>
  <si>
    <t>AT008191</t>
  </si>
  <si>
    <t>AT507011</t>
  </si>
  <si>
    <t>AT008491</t>
  </si>
  <si>
    <t>AT008121</t>
  </si>
  <si>
    <t>AT508011</t>
  </si>
  <si>
    <t>AT008004</t>
  </si>
  <si>
    <t>AT055000</t>
  </si>
  <si>
    <t>AT571011</t>
  </si>
  <si>
    <t>AT005001</t>
  </si>
  <si>
    <t>AT081000</t>
  </si>
  <si>
    <t>AT000002</t>
  </si>
  <si>
    <t>VERBUND AG</t>
  </si>
  <si>
    <t>AT000006</t>
  </si>
  <si>
    <t>AT006001</t>
  </si>
  <si>
    <t>AT682211</t>
  </si>
  <si>
    <t>AT008301</t>
  </si>
  <si>
    <t>AT003301</t>
  </si>
  <si>
    <t>AT003303</t>
  </si>
  <si>
    <t>AT001002</t>
  </si>
  <si>
    <t>AT110231</t>
  </si>
  <si>
    <t>Axpo Deutschland GmbH</t>
  </si>
  <si>
    <t>AT110611</t>
  </si>
  <si>
    <t>AT110621</t>
  </si>
  <si>
    <t>WEB Windenergie AG</t>
  </si>
  <si>
    <t>AT110451</t>
  </si>
  <si>
    <t>Energie Steiermark Business GmbH</t>
  </si>
  <si>
    <t>Kunden - Anzahl und Abgabemengen (Zählpunkte bzw. MWh)</t>
  </si>
  <si>
    <t>xxxxx</t>
  </si>
  <si>
    <t>Ausfüllhilfe und Postleitzahlen Zuordnung auf Bundesebene finden sie unter:</t>
  </si>
  <si>
    <t xml:space="preserve"> http://www.e-control.at/de/marktteilnehmer/erhebungen/formatvorlagen-gem-para-88-elwog-2010</t>
  </si>
  <si>
    <t>davon Anzahl der Zählpunkte die gemäß § 77 ElWOG in der Grundversorgung sind</t>
  </si>
  <si>
    <t>AT011008</t>
  </si>
  <si>
    <t>AT585011</t>
  </si>
  <si>
    <t>Ludwig Polsterer Holding Ges.m.b.H.</t>
  </si>
  <si>
    <t>AT009992</t>
  </si>
  <si>
    <t>ÖBB-Infrastruktur Aktiengesellschaft</t>
  </si>
  <si>
    <t>…………..@.............at</t>
  </si>
  <si>
    <t>Leermeldung</t>
  </si>
  <si>
    <t>bitte wählen Sie die entsprechende Leermeldung</t>
  </si>
  <si>
    <t>Leermeldung:</t>
  </si>
  <si>
    <t>keine Wechsel im Berichtszeitraum</t>
  </si>
  <si>
    <t>LEERMELDUNG</t>
  </si>
  <si>
    <t>keine Zu-/Abgänge im Berichtszeitraum</t>
  </si>
  <si>
    <t>Wählen Sie hier die entsprechende Leermeldung für das jeweilige Bundesland aus.</t>
  </si>
  <si>
    <t>keine Aufzeichnungen vorhanden - NA</t>
  </si>
  <si>
    <t>Kontrollsumme</t>
  </si>
  <si>
    <t>MWh/ZP</t>
  </si>
  <si>
    <t>n = Anzahl</t>
  </si>
  <si>
    <t>EHA Austria Energie-Handelsgesellschaft mbH</t>
  </si>
  <si>
    <t>Elektrizitätswerk Lechner August KG</t>
  </si>
  <si>
    <t>Elektrizitätswerk Mariahof GmbH</t>
  </si>
  <si>
    <t>AT003005</t>
  </si>
  <si>
    <t>Energie AG Oberösterreich Trading GmbH</t>
  </si>
  <si>
    <t>Energie Steiermark Kunden GmbH</t>
  </si>
  <si>
    <t>Energie Steiermark Natur GmbH</t>
  </si>
  <si>
    <t>E-Werk Dietrichschlag eGen</t>
  </si>
  <si>
    <t>E-Werk Gleinstätten GmbH</t>
  </si>
  <si>
    <t>Forstverwaltung Neuhaus Alpl Kraftwerksbetrieb</t>
  </si>
  <si>
    <t>KARLSTROM e.U.</t>
  </si>
  <si>
    <t>Kommunalbetriebe Hopfgarten GmbH</t>
  </si>
  <si>
    <t>AT110240</t>
  </si>
  <si>
    <t>KoM-SOLUTION GmbH</t>
  </si>
  <si>
    <t>AT110481</t>
  </si>
  <si>
    <t>Max Energy GmbH</t>
  </si>
  <si>
    <t>AT110861</t>
  </si>
  <si>
    <t>MAXENERGY Austria Handels GmbH</t>
  </si>
  <si>
    <t>AT009994</t>
  </si>
  <si>
    <t>ÖBB-Infrastruktur Aktiengesellschaft - LIEF_2</t>
  </si>
  <si>
    <t>oekostrom GmbH für Vertrieb, Planung und Energiedienstleistungen</t>
  </si>
  <si>
    <t>AT110691</t>
  </si>
  <si>
    <t>VERBUND Trading GmbH</t>
  </si>
  <si>
    <t>aWATTar GmbH</t>
  </si>
  <si>
    <t>Axpo Austria GmbH</t>
  </si>
  <si>
    <t xml:space="preserve">AXPO Trading AG </t>
  </si>
  <si>
    <t>Care-Energy AG</t>
  </si>
  <si>
    <t>Clean Energy Services GmbH</t>
  </si>
  <si>
    <t>e2m – Energiehandel GmbH</t>
  </si>
  <si>
    <t>E WIE EINFACH GmbH</t>
  </si>
  <si>
    <t>Elektrizitätswerk Johann Dandler GmbH</t>
  </si>
  <si>
    <t>Energie Burgenland Vertrieb GmbH &amp; Co KG</t>
  </si>
  <si>
    <t>E-Werk Stadler GmbH</t>
  </si>
  <si>
    <t>LCG Energy GmbH</t>
  </si>
  <si>
    <t>Licht- und Kraftstromvertrieb der Gemeinde Opponitz (LKV Opponitz)</t>
  </si>
  <si>
    <t>M4Energy eG</t>
  </si>
  <si>
    <t>McStrom GmbH</t>
  </si>
  <si>
    <t>MeinAlpenStrom GmbH</t>
  </si>
  <si>
    <t>MONTANA Energie-Handel AT GmbH</t>
  </si>
  <si>
    <t>N-ERGIE Aktiengesellschaft</t>
  </si>
  <si>
    <t>PST Europe Sales GmbH</t>
  </si>
  <si>
    <t>Regionalwerk Bodensee GmbH &amp; Co. KG</t>
  </si>
  <si>
    <t>TopEnergy Service GmbH</t>
  </si>
  <si>
    <t>easy green energy GmbH &amp; Co (EGE)</t>
  </si>
  <si>
    <t>VW KRAFTWERK Gesellschaft m.b.H.</t>
  </si>
  <si>
    <t>AT111091</t>
  </si>
  <si>
    <t>AT051002</t>
  </si>
  <si>
    <t>AT110751</t>
  </si>
  <si>
    <t>AT112071</t>
  </si>
  <si>
    <t>AT111071</t>
  </si>
  <si>
    <t>AT112431</t>
  </si>
  <si>
    <t>AT112381</t>
  </si>
  <si>
    <t>AT112221</t>
  </si>
  <si>
    <t>AT112091</t>
  </si>
  <si>
    <t>AT112350</t>
  </si>
  <si>
    <t>AT112040</t>
  </si>
  <si>
    <t>AT112151</t>
  </si>
  <si>
    <t>AT110461</t>
  </si>
  <si>
    <t>AT112011</t>
  </si>
  <si>
    <t>AT112211</t>
  </si>
  <si>
    <t>AT111011</t>
  </si>
  <si>
    <t>Haushalt</t>
  </si>
  <si>
    <t>Nicht Haushalt</t>
  </si>
  <si>
    <t>&lt; 1.000 kWh/a</t>
  </si>
  <si>
    <t>&gt;=1.000 kWh/a bis &lt; 2.500 kWh/a</t>
  </si>
  <si>
    <t>&gt;= 2.500 kWh/a bis &lt; 5.000 kWh/a</t>
  </si>
  <si>
    <t>&gt;= 5.000 kWh/a bis &lt; 15.000 kWh/a</t>
  </si>
  <si>
    <t>&gt;= 15.000 kWh/a</t>
  </si>
  <si>
    <t>&lt; 20 MWh/a</t>
  </si>
  <si>
    <t>&gt;= 20 MWh/a bis &lt; 500 MWh/a</t>
  </si>
  <si>
    <t>&gt;= 500 MWh/a bis &lt; 2.000 MWh/a</t>
  </si>
  <si>
    <t>&gt;= 2.000 MWh/a bis &lt; 4.000 MWh/a</t>
  </si>
  <si>
    <t>&gt;= 4.000 MWh/a bis &lt; 20.000 MWh/a</t>
  </si>
  <si>
    <t>&gt;= 20.000 MWh/a bis &lt; 70.000 MWh/a</t>
  </si>
  <si>
    <t>&gt;= 70.000 MWh/a bis &lt; 150.000 MWh/a</t>
  </si>
  <si>
    <t>&gt;= 150.000 MWh/a</t>
  </si>
  <si>
    <t>Haushalte</t>
  </si>
  <si>
    <t>Nicht Haushalte</t>
  </si>
  <si>
    <t>ZP am 31. 12.</t>
  </si>
  <si>
    <t>Haushalte Gesamt</t>
  </si>
  <si>
    <t>Nicht Haushalte Gesamt</t>
  </si>
  <si>
    <t>Haushalt (gesamt)</t>
  </si>
  <si>
    <t>Nicht Haushalt (gesamt)</t>
  </si>
  <si>
    <t>davon Zugänge durch Lieferantenwechsel</t>
  </si>
  <si>
    <t>davon Abgänge durch Lieferantenwechsel</t>
  </si>
  <si>
    <t>keine Beschwerden gestellt</t>
  </si>
  <si>
    <t>keine Aufzeichnungen vorhanden</t>
  </si>
  <si>
    <t>(1) Für die Zuordnung zu einer Größenklasse des Bezugs ist die gesamte jährliche Abgabemenge an einen Endverbraucher (-kunden) maßgebend.
Im Unterschied zur früher erfolgten Zuordnung werden ab dem Berichtsjahr 2016 nicht die einzelnen Zählpunkte eines Endverbrauchers getrennt betrachtet und jeweils (unterschiedlichen) Größenklassen zugeordnet, sondern alle Zählpunkte eines Endverbrauchers jener Größenklasse zugewiesen, die der gesamten Abgabemenge im Berichtsjahr entspricht.
Bei unterjähriger (rollierender) Ablesung kann für die Zuordnung die Abgabemenge in der letzten, auf 12 Monate abgegrenzten Abrechnungsperiode herangezogen werden.
Anmerkung: vor allem bei überregional tätigen Endverbrauchern (Stichwort "Kettenkunden") kann es vorkommen, dass Lieferanten und Netzbetreiber jeweils unterschiedliche Zuordnungen zu den Größenklassen vornehmen.</t>
  </si>
  <si>
    <t>Endverbraucher Stand am 31. 12. (Kunden)</t>
  </si>
  <si>
    <t>n = Zählpunkte bzw. Endverbraucher/Kunden</t>
  </si>
  <si>
    <t>Mengenveränderungen (12-Monatsprognose/Energylinkdaten)</t>
  </si>
  <si>
    <t>Arbeitstage</t>
  </si>
  <si>
    <t>olivgrün hinterlegte Zellen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</si>
</sst>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
    <numFmt numFmtId="165" formatCode="mmmm\ yyyy"/>
    <numFmt numFmtId="166" formatCode="mmmm"/>
    <numFmt numFmtId="167" formatCode="#,##0.000"/>
    <numFmt numFmtId="168" formatCode="_-* #,##0.00\ [$€-1]_-;\-* #,##0.00\ [$€-1]_-;_-* &quot;-&quot;??\ [$€-1]_-"/>
  </numFmts>
  <fonts count="25" x14ac:knownFonts="1">
    <font>
      <sz val="10"/>
      <name val="Arial"/>
    </font>
    <font>
      <sz val="10"/>
      <name val="Arial"/>
      <family val="2"/>
    </font>
    <font>
      <sz val="8"/>
      <name val="Arial"/>
      <family val="2"/>
    </font>
    <font>
      <sz val="10"/>
      <name val="Arial"/>
      <family val="2"/>
    </font>
    <font>
      <u/>
      <sz val="10"/>
      <color indexed="12"/>
      <name val="Arial"/>
      <family val="2"/>
    </font>
    <font>
      <b/>
      <sz val="10"/>
      <name val="Arial"/>
      <family val="2"/>
    </font>
    <font>
      <b/>
      <sz val="10"/>
      <color indexed="54"/>
      <name val="Arial"/>
      <family val="2"/>
    </font>
    <font>
      <b/>
      <sz val="12"/>
      <name val="Arial"/>
      <family val="2"/>
    </font>
    <font>
      <sz val="10"/>
      <color indexed="63"/>
      <name val="Arial"/>
      <family val="2"/>
    </font>
    <font>
      <sz val="12"/>
      <name val="Arial"/>
      <family val="2"/>
    </font>
    <font>
      <sz val="10"/>
      <color indexed="54"/>
      <name val="Arial"/>
      <family val="2"/>
    </font>
    <font>
      <sz val="10"/>
      <name val="Arial"/>
      <family val="2"/>
    </font>
    <font>
      <sz val="10"/>
      <name val="Verdana"/>
      <family val="2"/>
    </font>
    <font>
      <sz val="11"/>
      <name val="Arial"/>
      <family val="2"/>
    </font>
    <font>
      <b/>
      <sz val="11"/>
      <name val="Arial"/>
      <family val="2"/>
    </font>
    <font>
      <sz val="10"/>
      <color indexed="62"/>
      <name val="Arial"/>
      <family val="2"/>
    </font>
    <font>
      <u/>
      <sz val="11"/>
      <name val="Arial"/>
      <family val="2"/>
    </font>
    <font>
      <u/>
      <sz val="10"/>
      <name val="Arial"/>
      <family val="2"/>
    </font>
    <font>
      <sz val="10"/>
      <color indexed="9"/>
      <name val="Arial"/>
      <family val="2"/>
    </font>
    <font>
      <sz val="8"/>
      <name val="Arial"/>
      <family val="2"/>
    </font>
    <font>
      <sz val="10"/>
      <color indexed="8"/>
      <name val="Arial"/>
      <family val="2"/>
    </font>
    <font>
      <sz val="10"/>
      <color rgb="FFFF0000"/>
      <name val="Arial"/>
      <family val="2"/>
    </font>
    <font>
      <b/>
      <sz val="10"/>
      <color rgb="FFFF0000"/>
      <name val="Arial"/>
      <family val="2"/>
    </font>
    <font>
      <sz val="11"/>
      <color theme="0"/>
      <name val="Calibri"/>
      <family val="2"/>
    </font>
    <font>
      <sz val="10"/>
      <color theme="0"/>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
      <patternFill patternType="solid">
        <fgColor indexed="54"/>
        <bgColor indexed="64"/>
      </patternFill>
    </fill>
    <fill>
      <patternFill patternType="solid">
        <fgColor indexed="26"/>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6" tint="0.59999389629810485"/>
        <bgColor indexed="64"/>
      </patternFill>
    </fill>
  </fills>
  <borders count="3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s>
  <cellStyleXfs count="8">
    <xf numFmtId="0" fontId="0" fillId="0" borderId="0"/>
    <xf numFmtId="168" fontId="12" fillId="0" borderId="0" applyFont="0" applyFill="0" applyBorder="0" applyAlignment="0" applyProtection="0"/>
    <xf numFmtId="0" fontId="4" fillId="0" borderId="0" applyNumberFormat="0" applyFill="0" applyBorder="0" applyAlignment="0" applyProtection="0">
      <alignment vertical="top"/>
      <protection locked="0"/>
    </xf>
    <xf numFmtId="9" fontId="3" fillId="0" borderId="0" applyFont="0" applyFill="0" applyBorder="0" applyAlignment="0" applyProtection="0"/>
    <xf numFmtId="0" fontId="3" fillId="0" borderId="0"/>
    <xf numFmtId="0" fontId="12" fillId="0" borderId="0"/>
    <xf numFmtId="0" fontId="1" fillId="0" borderId="0"/>
    <xf numFmtId="0" fontId="1" fillId="0" borderId="0"/>
  </cellStyleXfs>
  <cellXfs count="200">
    <xf numFmtId="0" fontId="0" fillId="0" borderId="0" xfId="0"/>
    <xf numFmtId="0" fontId="3" fillId="0" borderId="0" xfId="0" applyFont="1" applyAlignment="1" applyProtection="1">
      <alignment horizontal="left" indent="1"/>
      <protection hidden="1"/>
    </xf>
    <xf numFmtId="0" fontId="3" fillId="0" borderId="0" xfId="0" applyFont="1" applyProtection="1">
      <protection hidden="1"/>
    </xf>
    <xf numFmtId="0" fontId="0" fillId="0" borderId="0" xfId="0" applyProtection="1">
      <protection hidden="1"/>
    </xf>
    <xf numFmtId="0" fontId="0" fillId="0" borderId="0" xfId="0" applyAlignment="1" applyProtection="1">
      <alignment vertical="center"/>
      <protection hidden="1"/>
    </xf>
    <xf numFmtId="0" fontId="8" fillId="0" borderId="0" xfId="0" applyFont="1" applyBorder="1" applyProtection="1">
      <protection hidden="1"/>
    </xf>
    <xf numFmtId="0" fontId="0" fillId="2" borderId="0" xfId="0" applyFill="1" applyProtection="1">
      <protection hidden="1"/>
    </xf>
    <xf numFmtId="0" fontId="3" fillId="0" borderId="0" xfId="5" applyFont="1" applyAlignment="1" applyProtection="1">
      <alignment horizontal="left" indent="1"/>
      <protection hidden="1"/>
    </xf>
    <xf numFmtId="0" fontId="12" fillId="0" borderId="0" xfId="5" applyProtection="1">
      <protection hidden="1"/>
    </xf>
    <xf numFmtId="0" fontId="3" fillId="0" borderId="0" xfId="5" applyNumberFormat="1" applyFont="1" applyAlignment="1" applyProtection="1">
      <alignment vertical="center"/>
      <protection hidden="1"/>
    </xf>
    <xf numFmtId="0" fontId="3" fillId="0" borderId="0" xfId="0" applyFont="1" applyFill="1" applyBorder="1" applyAlignment="1" applyProtection="1">
      <alignment horizontal="center"/>
      <protection hidden="1"/>
    </xf>
    <xf numFmtId="0" fontId="3" fillId="0" borderId="0" xfId="0" applyFont="1" applyFill="1" applyBorder="1" applyAlignment="1" applyProtection="1">
      <alignment horizontal="left" vertical="center" wrapText="1"/>
      <protection hidden="1"/>
    </xf>
    <xf numFmtId="0" fontId="0" fillId="0" borderId="0" xfId="0" applyFill="1" applyProtection="1">
      <protection hidden="1"/>
    </xf>
    <xf numFmtId="0" fontId="12" fillId="3" borderId="0" xfId="5" applyFill="1" applyProtection="1">
      <protection hidden="1"/>
    </xf>
    <xf numFmtId="0" fontId="0" fillId="3" borderId="1" xfId="0" applyFill="1" applyBorder="1" applyProtection="1">
      <protection hidden="1"/>
    </xf>
    <xf numFmtId="0" fontId="0" fillId="2" borderId="0" xfId="0" applyFill="1" applyAlignment="1" applyProtection="1">
      <protection hidden="1"/>
    </xf>
    <xf numFmtId="0" fontId="3" fillId="0" borderId="0" xfId="0" applyFont="1" applyAlignment="1" applyProtection="1">
      <alignment horizontal="left"/>
      <protection hidden="1"/>
    </xf>
    <xf numFmtId="0" fontId="3" fillId="0" borderId="0" xfId="0" applyFont="1" applyAlignment="1" applyProtection="1">
      <alignment horizontal="left" vertical="center"/>
      <protection hidden="1"/>
    </xf>
    <xf numFmtId="0" fontId="3" fillId="0" borderId="0" xfId="0" applyFont="1" applyAlignment="1" applyProtection="1">
      <alignment vertical="center"/>
      <protection hidden="1"/>
    </xf>
    <xf numFmtId="16" fontId="6" fillId="0" borderId="0" xfId="0" applyNumberFormat="1" applyFont="1" applyAlignment="1" applyProtection="1">
      <alignment horizontal="left" vertical="center"/>
      <protection hidden="1"/>
    </xf>
    <xf numFmtId="0" fontId="3" fillId="0" borderId="0" xfId="0" applyFont="1" applyFill="1" applyBorder="1" applyAlignment="1" applyProtection="1">
      <alignment vertical="center"/>
      <protection hidden="1"/>
    </xf>
    <xf numFmtId="0" fontId="5"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10" fillId="0" borderId="0" xfId="0" applyFont="1" applyAlignment="1" applyProtection="1">
      <alignment horizontal="left" vertical="center"/>
      <protection hidden="1"/>
    </xf>
    <xf numFmtId="0" fontId="3" fillId="4" borderId="0" xfId="0" applyFont="1" applyFill="1" applyAlignment="1" applyProtection="1">
      <alignment vertical="center"/>
      <protection hidden="1"/>
    </xf>
    <xf numFmtId="0" fontId="3" fillId="5" borderId="0" xfId="0" applyFont="1" applyFill="1" applyAlignment="1" applyProtection="1">
      <alignment vertical="center"/>
      <protection hidden="1"/>
    </xf>
    <xf numFmtId="0" fontId="3" fillId="0" borderId="0" xfId="0" applyFont="1" applyAlignment="1" applyProtection="1">
      <alignment wrapText="1"/>
      <protection hidden="1"/>
    </xf>
    <xf numFmtId="0" fontId="15" fillId="3" borderId="1" xfId="0" applyFont="1" applyFill="1" applyBorder="1" applyAlignment="1" applyProtection="1">
      <alignment vertical="center" wrapText="1"/>
      <protection hidden="1"/>
    </xf>
    <xf numFmtId="0" fontId="3" fillId="0" borderId="0" xfId="0" applyFont="1" applyBorder="1" applyAlignment="1" applyProtection="1">
      <alignment vertical="center"/>
      <protection hidden="1"/>
    </xf>
    <xf numFmtId="0" fontId="18" fillId="0" borderId="0" xfId="0" applyFont="1" applyFill="1" applyBorder="1" applyAlignment="1" applyProtection="1">
      <alignment vertical="center"/>
      <protection hidden="1"/>
    </xf>
    <xf numFmtId="0" fontId="3" fillId="6" borderId="0" xfId="0" applyFont="1" applyFill="1" applyAlignment="1" applyProtection="1">
      <alignment horizontal="left" vertical="center"/>
      <protection hidden="1"/>
    </xf>
    <xf numFmtId="0" fontId="3" fillId="7" borderId="0" xfId="0" applyFont="1" applyFill="1" applyAlignment="1" applyProtection="1">
      <alignment horizontal="left" vertical="center"/>
      <protection hidden="1"/>
    </xf>
    <xf numFmtId="0" fontId="3" fillId="0" borderId="0" xfId="0" applyFont="1" applyAlignment="1" applyProtection="1">
      <alignment horizontal="left" vertical="center" indent="1"/>
      <protection hidden="1"/>
    </xf>
    <xf numFmtId="0" fontId="2" fillId="2" borderId="0" xfId="0" applyFont="1" applyFill="1" applyBorder="1" applyAlignment="1" applyProtection="1">
      <alignment horizontal="center"/>
      <protection hidden="1"/>
    </xf>
    <xf numFmtId="0" fontId="3" fillId="4" borderId="0" xfId="0" applyFont="1" applyFill="1" applyAlignment="1" applyProtection="1">
      <alignment horizontal="left" vertical="center" indent="1"/>
      <protection hidden="1"/>
    </xf>
    <xf numFmtId="0" fontId="3" fillId="5" borderId="0" xfId="0" applyFont="1" applyFill="1" applyAlignment="1" applyProtection="1">
      <alignment horizontal="left" vertical="center" indent="1"/>
      <protection hidden="1"/>
    </xf>
    <xf numFmtId="0" fontId="3" fillId="6" borderId="0" xfId="0" applyFont="1" applyFill="1" applyAlignment="1" applyProtection="1">
      <alignment horizontal="left" vertical="center" indent="1"/>
      <protection hidden="1"/>
    </xf>
    <xf numFmtId="0" fontId="12" fillId="0" borderId="0" xfId="5" applyAlignment="1" applyProtection="1">
      <alignment horizontal="left" indent="1"/>
      <protection hidden="1"/>
    </xf>
    <xf numFmtId="0" fontId="0" fillId="2" borderId="0" xfId="0" applyFill="1" applyAlignment="1" applyProtection="1">
      <alignment horizontal="left" indent="1"/>
      <protection hidden="1"/>
    </xf>
    <xf numFmtId="0" fontId="3" fillId="0" borderId="0" xfId="5" applyFont="1" applyAlignment="1" applyProtection="1">
      <alignment horizontal="left" indent="2"/>
      <protection hidden="1"/>
    </xf>
    <xf numFmtId="0" fontId="17" fillId="0" borderId="0" xfId="2" applyFont="1" applyAlignment="1" applyProtection="1">
      <alignment horizontal="left" vertical="center" indent="1"/>
      <protection hidden="1"/>
    </xf>
    <xf numFmtId="0" fontId="2" fillId="0" borderId="0" xfId="0" applyFont="1" applyAlignment="1" applyProtection="1">
      <alignment horizontal="left" vertical="center"/>
      <protection hidden="1"/>
    </xf>
    <xf numFmtId="0" fontId="3" fillId="5" borderId="7" xfId="6" applyFont="1" applyFill="1" applyBorder="1" applyAlignment="1" applyProtection="1">
      <alignment horizontal="left" vertical="center" indent="1"/>
      <protection hidden="1"/>
    </xf>
    <xf numFmtId="0" fontId="4" fillId="0" borderId="0" xfId="2" applyAlignment="1" applyProtection="1">
      <alignment vertical="center"/>
      <protection hidden="1"/>
    </xf>
    <xf numFmtId="0" fontId="20" fillId="0" borderId="0" xfId="0" applyFont="1" applyAlignment="1" applyProtection="1">
      <alignment horizontal="right" vertical="center" wrapText="1"/>
      <protection hidden="1"/>
    </xf>
    <xf numFmtId="0" fontId="1" fillId="0" borderId="0" xfId="0" applyFont="1" applyProtection="1">
      <protection hidden="1"/>
    </xf>
    <xf numFmtId="0" fontId="21" fillId="0" borderId="0" xfId="0" applyFont="1" applyProtection="1">
      <protection hidden="1"/>
    </xf>
    <xf numFmtId="0" fontId="22" fillId="0" borderId="0" xfId="0" applyFont="1" applyProtection="1">
      <protection hidden="1"/>
    </xf>
    <xf numFmtId="0" fontId="21" fillId="0" borderId="0" xfId="0" applyFont="1" applyAlignment="1" applyProtection="1">
      <alignment vertical="center"/>
      <protection hidden="1"/>
    </xf>
    <xf numFmtId="0" fontId="5" fillId="8" borderId="4" xfId="0" applyFont="1" applyFill="1" applyBorder="1" applyAlignment="1" applyProtection="1">
      <alignment horizontal="left" vertical="center" indent="1"/>
      <protection hidden="1"/>
    </xf>
    <xf numFmtId="2" fontId="0" fillId="0" borderId="0" xfId="0" applyNumberFormat="1" applyProtection="1">
      <protection hidden="1"/>
    </xf>
    <xf numFmtId="0" fontId="24" fillId="0" borderId="0" xfId="0" applyFont="1" applyFill="1" applyBorder="1" applyAlignment="1" applyProtection="1">
      <alignment vertical="center"/>
      <protection hidden="1"/>
    </xf>
    <xf numFmtId="0" fontId="23" fillId="0" borderId="0" xfId="0" applyFont="1" applyAlignment="1" applyProtection="1">
      <alignment vertical="center"/>
      <protection hidden="1"/>
    </xf>
    <xf numFmtId="0" fontId="0" fillId="10" borderId="4" xfId="0" applyFill="1" applyBorder="1" applyProtection="1">
      <protection hidden="1"/>
    </xf>
    <xf numFmtId="0" fontId="1" fillId="10" borderId="4" xfId="0" applyFont="1" applyFill="1" applyBorder="1" applyAlignment="1" applyProtection="1">
      <alignment horizontal="center" vertical="center"/>
      <protection hidden="1"/>
    </xf>
    <xf numFmtId="0" fontId="17" fillId="0" borderId="0" xfId="4" applyFont="1" applyFill="1" applyAlignment="1" applyProtection="1">
      <alignment horizontal="left" indent="1"/>
      <protection hidden="1"/>
    </xf>
    <xf numFmtId="0" fontId="1" fillId="0" borderId="0" xfId="4" applyFont="1" applyFill="1" applyAlignment="1" applyProtection="1">
      <alignment horizontal="left" indent="1"/>
      <protection hidden="1"/>
    </xf>
    <xf numFmtId="3" fontId="0" fillId="0" borderId="0" xfId="0" applyNumberFormat="1" applyProtection="1">
      <protection hidden="1"/>
    </xf>
    <xf numFmtId="16" fontId="5" fillId="0" borderId="0" xfId="0" applyNumberFormat="1" applyFont="1" applyAlignment="1" applyProtection="1">
      <alignment horizontal="left" vertical="center" indent="1"/>
      <protection hidden="1"/>
    </xf>
    <xf numFmtId="1" fontId="14" fillId="4" borderId="4" xfId="0" applyNumberFormat="1" applyFont="1" applyFill="1" applyBorder="1" applyAlignment="1" applyProtection="1">
      <alignment horizontal="left" vertical="center" indent="1"/>
      <protection hidden="1"/>
    </xf>
    <xf numFmtId="0" fontId="5" fillId="0" borderId="0" xfId="0" applyFont="1" applyAlignment="1" applyProtection="1">
      <alignment horizontal="left" vertical="center"/>
      <protection hidden="1"/>
    </xf>
    <xf numFmtId="0" fontId="13" fillId="5" borderId="4" xfId="0" applyFont="1" applyFill="1" applyBorder="1" applyAlignment="1" applyProtection="1">
      <alignment horizontal="left" vertical="center" indent="1"/>
      <protection hidden="1"/>
    </xf>
    <xf numFmtId="0" fontId="24" fillId="3" borderId="0" xfId="0" applyFont="1" applyFill="1" applyAlignment="1" applyProtection="1">
      <alignment vertical="center"/>
      <protection hidden="1"/>
    </xf>
    <xf numFmtId="0" fontId="24" fillId="0" borderId="0" xfId="4" applyFont="1" applyAlignment="1" applyProtection="1">
      <alignment vertical="center"/>
      <protection hidden="1"/>
    </xf>
    <xf numFmtId="0" fontId="24" fillId="9" borderId="0" xfId="0" applyFont="1" applyFill="1" applyAlignment="1" applyProtection="1">
      <alignment vertical="center"/>
      <protection hidden="1"/>
    </xf>
    <xf numFmtId="0" fontId="24" fillId="9" borderId="0" xfId="4" applyFont="1" applyFill="1" applyAlignment="1" applyProtection="1">
      <alignment vertical="center"/>
      <protection hidden="1"/>
    </xf>
    <xf numFmtId="3" fontId="1" fillId="5" borderId="19" xfId="0" applyNumberFormat="1" applyFont="1" applyFill="1" applyBorder="1" applyAlignment="1" applyProtection="1">
      <alignment horizontal="right"/>
      <protection hidden="1"/>
    </xf>
    <xf numFmtId="3" fontId="1" fillId="5" borderId="4" xfId="0" applyNumberFormat="1" applyFont="1" applyFill="1" applyBorder="1" applyProtection="1">
      <protection hidden="1"/>
    </xf>
    <xf numFmtId="167" fontId="1" fillId="5" borderId="4" xfId="0" applyNumberFormat="1" applyFont="1" applyFill="1" applyBorder="1" applyProtection="1">
      <protection hidden="1"/>
    </xf>
    <xf numFmtId="0" fontId="5" fillId="8" borderId="26" xfId="4" applyFont="1" applyFill="1" applyBorder="1" applyAlignment="1" applyProtection="1">
      <alignment horizontal="center"/>
      <protection hidden="1"/>
    </xf>
    <xf numFmtId="0" fontId="17" fillId="0" borderId="0" xfId="0" applyFont="1" applyFill="1" applyProtection="1">
      <protection hidden="1"/>
    </xf>
    <xf numFmtId="0" fontId="22" fillId="0" borderId="0" xfId="0" applyFont="1" applyAlignment="1" applyProtection="1">
      <alignment wrapText="1"/>
      <protection hidden="1"/>
    </xf>
    <xf numFmtId="0" fontId="5" fillId="8" borderId="26" xfId="0" applyFont="1" applyFill="1" applyBorder="1" applyAlignment="1" applyProtection="1">
      <alignment horizontal="center" vertical="center"/>
      <protection hidden="1"/>
    </xf>
    <xf numFmtId="0" fontId="3" fillId="0" borderId="0" xfId="0" applyFont="1" applyAlignment="1" applyProtection="1">
      <alignment horizontal="left" vertical="center" indent="1"/>
      <protection locked="0"/>
    </xf>
    <xf numFmtId="0" fontId="13" fillId="4" borderId="11" xfId="0" applyFont="1" applyFill="1" applyBorder="1" applyAlignment="1" applyProtection="1">
      <alignment horizontal="left" vertical="center" wrapText="1" indent="1"/>
      <protection locked="0"/>
    </xf>
    <xf numFmtId="164" fontId="13" fillId="4" borderId="8" xfId="0" applyNumberFormat="1" applyFont="1" applyFill="1" applyBorder="1" applyAlignment="1" applyProtection="1">
      <alignment horizontal="left" vertical="center" indent="1"/>
      <protection locked="0"/>
    </xf>
    <xf numFmtId="49" fontId="13" fillId="4" borderId="7" xfId="0" applyNumberFormat="1" applyFont="1" applyFill="1" applyBorder="1" applyAlignment="1" applyProtection="1">
      <alignment horizontal="left" vertical="center" indent="1"/>
      <protection locked="0"/>
    </xf>
    <xf numFmtId="49" fontId="16" fillId="4" borderId="6" xfId="2" applyNumberFormat="1" applyFont="1" applyFill="1" applyBorder="1" applyAlignment="1" applyProtection="1">
      <alignment horizontal="left" vertical="center" indent="1"/>
      <protection locked="0"/>
    </xf>
    <xf numFmtId="0" fontId="5" fillId="8" borderId="4" xfId="0" applyFont="1" applyFill="1" applyBorder="1" applyAlignment="1" applyProtection="1">
      <alignment vertical="center" wrapText="1"/>
      <protection locked="0"/>
    </xf>
    <xf numFmtId="167" fontId="3" fillId="4" borderId="8" xfId="0" applyNumberFormat="1" applyFont="1" applyFill="1" applyBorder="1" applyAlignment="1" applyProtection="1">
      <alignment horizontal="right" vertical="center"/>
      <protection locked="0"/>
    </xf>
    <xf numFmtId="167" fontId="3" fillId="4" borderId="7" xfId="0" applyNumberFormat="1" applyFont="1" applyFill="1" applyBorder="1" applyAlignment="1" applyProtection="1">
      <alignment horizontal="right" vertical="center"/>
      <protection locked="0"/>
    </xf>
    <xf numFmtId="167" fontId="3" fillId="4" borderId="6" xfId="0" applyNumberFormat="1" applyFont="1" applyFill="1" applyBorder="1" applyAlignment="1" applyProtection="1">
      <alignment horizontal="right" vertical="center"/>
      <protection locked="0"/>
    </xf>
    <xf numFmtId="0" fontId="5" fillId="9" borderId="27" xfId="0" applyFont="1" applyFill="1" applyBorder="1" applyAlignment="1" applyProtection="1">
      <alignment horizontal="center" vertical="center"/>
      <protection locked="0"/>
    </xf>
    <xf numFmtId="0" fontId="0" fillId="4" borderId="10" xfId="0" applyFill="1" applyBorder="1" applyProtection="1">
      <protection locked="0"/>
    </xf>
    <xf numFmtId="0" fontId="5" fillId="9" borderId="27" xfId="4" applyFont="1" applyFill="1" applyBorder="1" applyAlignment="1" applyProtection="1">
      <alignment horizontal="center"/>
      <protection locked="0"/>
    </xf>
    <xf numFmtId="0" fontId="3" fillId="7" borderId="13" xfId="6" applyFont="1" applyFill="1" applyBorder="1" applyAlignment="1" applyProtection="1">
      <alignment horizontal="left" vertical="center" indent="1"/>
      <protection locked="0"/>
    </xf>
    <xf numFmtId="0" fontId="1" fillId="7" borderId="13" xfId="6" applyFont="1" applyFill="1" applyBorder="1" applyAlignment="1" applyProtection="1">
      <alignment horizontal="left" vertical="center" indent="1"/>
      <protection locked="0"/>
    </xf>
    <xf numFmtId="0" fontId="3" fillId="7" borderId="7" xfId="6" applyFont="1" applyFill="1" applyBorder="1" applyAlignment="1" applyProtection="1">
      <alignment horizontal="left" vertical="center" indent="1"/>
      <protection locked="0"/>
    </xf>
    <xf numFmtId="167" fontId="22" fillId="0" borderId="0" xfId="0" applyNumberFormat="1" applyFont="1" applyProtection="1">
      <protection hidden="1"/>
    </xf>
    <xf numFmtId="0" fontId="21" fillId="0" borderId="0" xfId="0" applyFont="1" applyFill="1" applyAlignment="1" applyProtection="1">
      <protection hidden="1"/>
    </xf>
    <xf numFmtId="167" fontId="1" fillId="5" borderId="2" xfId="0" applyNumberFormat="1" applyFont="1" applyFill="1" applyBorder="1" applyAlignment="1" applyProtection="1">
      <alignment horizontal="right"/>
      <protection hidden="1"/>
    </xf>
    <xf numFmtId="0" fontId="0" fillId="0" borderId="0" xfId="0" applyProtection="1">
      <protection locked="0"/>
    </xf>
    <xf numFmtId="3" fontId="1" fillId="5" borderId="2" xfId="0" applyNumberFormat="1" applyFont="1" applyFill="1" applyBorder="1" applyAlignment="1" applyProtection="1">
      <alignment horizontal="right"/>
      <protection hidden="1"/>
    </xf>
    <xf numFmtId="0" fontId="7" fillId="11" borderId="2" xfId="0" applyFont="1" applyFill="1" applyBorder="1" applyAlignment="1" applyProtection="1">
      <alignment horizontal="left" vertical="center" indent="1"/>
      <protection hidden="1"/>
    </xf>
    <xf numFmtId="0" fontId="7" fillId="11" borderId="3" xfId="0" applyFont="1" applyFill="1" applyBorder="1" applyAlignment="1" applyProtection="1">
      <alignment horizontal="left" vertical="center"/>
      <protection hidden="1"/>
    </xf>
    <xf numFmtId="166" fontId="14" fillId="11" borderId="10" xfId="0" applyNumberFormat="1" applyFont="1" applyFill="1" applyBorder="1" applyAlignment="1" applyProtection="1">
      <alignment horizontal="left" vertical="center" indent="1"/>
      <protection hidden="1"/>
    </xf>
    <xf numFmtId="166" fontId="14" fillId="11" borderId="4" xfId="0" applyNumberFormat="1" applyFont="1" applyFill="1" applyBorder="1" applyAlignment="1" applyProtection="1">
      <alignment horizontal="left" vertical="center" indent="1"/>
      <protection hidden="1"/>
    </xf>
    <xf numFmtId="166" fontId="13" fillId="11" borderId="4" xfId="0" applyNumberFormat="1" applyFont="1" applyFill="1" applyBorder="1" applyAlignment="1" applyProtection="1">
      <alignment horizontal="left" vertical="center" indent="1"/>
      <protection hidden="1"/>
    </xf>
    <xf numFmtId="0" fontId="13" fillId="11" borderId="8" xfId="0" applyFont="1" applyFill="1" applyBorder="1" applyAlignment="1" applyProtection="1">
      <alignment horizontal="left" vertical="center" wrapText="1" indent="1"/>
      <protection hidden="1"/>
    </xf>
    <xf numFmtId="0" fontId="13" fillId="11" borderId="7" xfId="0" applyFont="1" applyFill="1" applyBorder="1" applyAlignment="1" applyProtection="1">
      <alignment horizontal="left" vertical="center" wrapText="1" indent="1"/>
      <protection hidden="1"/>
    </xf>
    <xf numFmtId="0" fontId="13" fillId="11" borderId="6" xfId="0" applyFont="1" applyFill="1" applyBorder="1" applyAlignment="1" applyProtection="1">
      <alignment horizontal="left" vertical="center" wrapText="1" indent="1"/>
      <protection hidden="1"/>
    </xf>
    <xf numFmtId="0" fontId="13" fillId="11" borderId="20" xfId="0" applyFont="1" applyFill="1" applyBorder="1" applyAlignment="1" applyProtection="1">
      <alignment horizontal="left" vertical="center" indent="1"/>
      <protection hidden="1"/>
    </xf>
    <xf numFmtId="1" fontId="7" fillId="11" borderId="21" xfId="5" applyNumberFormat="1" applyFont="1" applyFill="1" applyBorder="1" applyAlignment="1" applyProtection="1">
      <alignment horizontal="left" vertical="center"/>
      <protection hidden="1"/>
    </xf>
    <xf numFmtId="1" fontId="14" fillId="11" borderId="21" xfId="5" applyNumberFormat="1" applyFont="1" applyFill="1" applyBorder="1" applyAlignment="1" applyProtection="1">
      <alignment horizontal="left" vertical="center"/>
      <protection hidden="1"/>
    </xf>
    <xf numFmtId="1" fontId="14" fillId="11" borderId="14" xfId="5" applyNumberFormat="1" applyFont="1" applyFill="1" applyBorder="1" applyAlignment="1" applyProtection="1">
      <alignment horizontal="left" vertical="center"/>
      <protection hidden="1"/>
    </xf>
    <xf numFmtId="0" fontId="13" fillId="11" borderId="22" xfId="0" applyFont="1" applyFill="1" applyBorder="1" applyAlignment="1" applyProtection="1">
      <alignment horizontal="left" vertical="center" indent="1"/>
      <protection hidden="1"/>
    </xf>
    <xf numFmtId="0" fontId="7" fillId="11" borderId="23" xfId="0" applyFont="1" applyFill="1" applyBorder="1" applyAlignment="1" applyProtection="1">
      <alignment horizontal="left" vertical="center"/>
      <protection hidden="1"/>
    </xf>
    <xf numFmtId="0" fontId="7" fillId="11" borderId="13" xfId="0" applyFont="1" applyFill="1" applyBorder="1" applyAlignment="1" applyProtection="1">
      <alignment horizontal="left" vertical="center"/>
      <protection hidden="1"/>
    </xf>
    <xf numFmtId="1" fontId="13" fillId="11" borderId="24" xfId="5" applyNumberFormat="1" applyFont="1" applyFill="1" applyBorder="1" applyAlignment="1" applyProtection="1">
      <alignment horizontal="left" vertical="center" indent="1"/>
      <protection hidden="1"/>
    </xf>
    <xf numFmtId="1" fontId="7" fillId="11" borderId="25" xfId="5" applyNumberFormat="1" applyFont="1" applyFill="1" applyBorder="1" applyAlignment="1" applyProtection="1">
      <alignment horizontal="left" vertical="center"/>
      <protection hidden="1"/>
    </xf>
    <xf numFmtId="1" fontId="7" fillId="11" borderId="15" xfId="5" applyNumberFormat="1" applyFont="1" applyFill="1" applyBorder="1" applyAlignment="1" applyProtection="1">
      <alignment horizontal="left" vertical="center"/>
      <protection hidden="1"/>
    </xf>
    <xf numFmtId="49" fontId="14" fillId="11" borderId="2" xfId="5" applyNumberFormat="1" applyFont="1" applyFill="1" applyBorder="1" applyAlignment="1" applyProtection="1">
      <alignment horizontal="left" vertical="center" wrapText="1" indent="1"/>
      <protection hidden="1"/>
    </xf>
    <xf numFmtId="49" fontId="5" fillId="11" borderId="3" xfId="5" applyNumberFormat="1" applyFont="1" applyFill="1" applyBorder="1" applyAlignment="1" applyProtection="1">
      <alignment vertical="center" wrapText="1"/>
      <protection hidden="1"/>
    </xf>
    <xf numFmtId="0" fontId="3" fillId="11" borderId="4" xfId="5" applyFont="1" applyFill="1" applyBorder="1" applyAlignment="1" applyProtection="1">
      <alignment horizontal="center" vertical="center" wrapText="1"/>
      <protection hidden="1"/>
    </xf>
    <xf numFmtId="0" fontId="3" fillId="11" borderId="8" xfId="0" applyFont="1" applyFill="1" applyBorder="1" applyAlignment="1" applyProtection="1">
      <alignment horizontal="left" vertical="center" indent="1"/>
      <protection hidden="1"/>
    </xf>
    <xf numFmtId="2" fontId="3" fillId="11" borderId="8" xfId="0" applyNumberFormat="1" applyFont="1" applyFill="1" applyBorder="1" applyAlignment="1" applyProtection="1">
      <alignment horizontal="center" vertical="center"/>
      <protection hidden="1"/>
    </xf>
    <xf numFmtId="0" fontId="3" fillId="11" borderId="7" xfId="0" applyFont="1" applyFill="1" applyBorder="1" applyAlignment="1" applyProtection="1">
      <alignment horizontal="left" vertical="center" indent="1"/>
      <protection hidden="1"/>
    </xf>
    <xf numFmtId="2" fontId="3" fillId="11" borderId="7" xfId="0" applyNumberFormat="1" applyFont="1" applyFill="1" applyBorder="1" applyAlignment="1" applyProtection="1">
      <alignment horizontal="center" vertical="center"/>
      <protection hidden="1"/>
    </xf>
    <xf numFmtId="0" fontId="5" fillId="11" borderId="6" xfId="0" applyFont="1" applyFill="1" applyBorder="1" applyAlignment="1" applyProtection="1">
      <alignment horizontal="left" indent="1"/>
      <protection hidden="1"/>
    </xf>
    <xf numFmtId="0" fontId="3" fillId="11" borderId="5" xfId="0" applyFont="1" applyFill="1" applyBorder="1" applyAlignment="1" applyProtection="1">
      <alignment horizontal="left" vertical="center" indent="1"/>
      <protection hidden="1"/>
    </xf>
    <xf numFmtId="2" fontId="3" fillId="11" borderId="5" xfId="0" applyNumberFormat="1" applyFont="1" applyFill="1" applyBorder="1" applyAlignment="1" applyProtection="1">
      <alignment horizontal="center" vertical="center"/>
      <protection hidden="1"/>
    </xf>
    <xf numFmtId="2" fontId="3" fillId="11" borderId="6" xfId="0" applyNumberFormat="1" applyFont="1" applyFill="1" applyBorder="1" applyAlignment="1" applyProtection="1">
      <alignment horizontal="center" vertical="center"/>
      <protection hidden="1"/>
    </xf>
    <xf numFmtId="0" fontId="5" fillId="11" borderId="2" xfId="0" applyFont="1" applyFill="1" applyBorder="1" applyAlignment="1" applyProtection="1">
      <alignment horizontal="left" vertical="center" indent="1"/>
      <protection hidden="1"/>
    </xf>
    <xf numFmtId="0" fontId="3" fillId="11" borderId="3" xfId="0" applyFont="1" applyFill="1" applyBorder="1" applyAlignment="1" applyProtection="1">
      <alignment horizontal="left" vertical="center" indent="1"/>
      <protection hidden="1"/>
    </xf>
    <xf numFmtId="1" fontId="3" fillId="11" borderId="4" xfId="5" applyNumberFormat="1" applyFont="1" applyFill="1" applyBorder="1" applyAlignment="1" applyProtection="1">
      <alignment horizontal="center" vertical="center" wrapText="1"/>
      <protection hidden="1"/>
    </xf>
    <xf numFmtId="0" fontId="3" fillId="11" borderId="3" xfId="0" applyFont="1" applyFill="1" applyBorder="1" applyAlignment="1" applyProtection="1">
      <alignment horizontal="left" vertical="center" wrapText="1" indent="1"/>
      <protection hidden="1"/>
    </xf>
    <xf numFmtId="0" fontId="3" fillId="11" borderId="4" xfId="0" applyFont="1" applyFill="1" applyBorder="1" applyAlignment="1" applyProtection="1">
      <alignment horizontal="left" vertical="center" wrapText="1" indent="1"/>
      <protection hidden="1"/>
    </xf>
    <xf numFmtId="0" fontId="3" fillId="11" borderId="8" xfId="0" applyFont="1" applyFill="1" applyBorder="1" applyAlignment="1" applyProtection="1">
      <alignment horizontal="left" indent="1"/>
      <protection hidden="1"/>
    </xf>
    <xf numFmtId="0" fontId="3" fillId="11" borderId="8" xfId="0" applyFont="1" applyFill="1" applyBorder="1" applyAlignment="1" applyProtection="1">
      <alignment horizontal="center"/>
      <protection hidden="1"/>
    </xf>
    <xf numFmtId="0" fontId="3" fillId="11" borderId="7" xfId="0" applyFont="1" applyFill="1" applyBorder="1" applyAlignment="1" applyProtection="1">
      <alignment horizontal="left" indent="1"/>
      <protection hidden="1"/>
    </xf>
    <xf numFmtId="0" fontId="3" fillId="11" borderId="7" xfId="0" applyFont="1" applyFill="1" applyBorder="1" applyAlignment="1" applyProtection="1">
      <alignment horizontal="center"/>
      <protection hidden="1"/>
    </xf>
    <xf numFmtId="0" fontId="3" fillId="11" borderId="5" xfId="0" applyFont="1" applyFill="1" applyBorder="1" applyAlignment="1" applyProtection="1">
      <alignment horizontal="left" indent="1"/>
      <protection hidden="1"/>
    </xf>
    <xf numFmtId="0" fontId="3" fillId="11" borderId="6" xfId="0" applyFont="1" applyFill="1" applyBorder="1" applyAlignment="1" applyProtection="1">
      <alignment horizontal="center"/>
      <protection hidden="1"/>
    </xf>
    <xf numFmtId="165" fontId="5" fillId="11" borderId="2" xfId="0" applyNumberFormat="1" applyFont="1" applyFill="1" applyBorder="1" applyAlignment="1" applyProtection="1">
      <alignment horizontal="left" vertical="center" wrapText="1" indent="1"/>
      <protection hidden="1"/>
    </xf>
    <xf numFmtId="0" fontId="3" fillId="11" borderId="3" xfId="0" applyFont="1" applyFill="1" applyBorder="1" applyAlignment="1" applyProtection="1">
      <alignment horizontal="left" indent="1"/>
      <protection hidden="1"/>
    </xf>
    <xf numFmtId="0" fontId="3" fillId="11" borderId="4" xfId="0" applyFont="1" applyFill="1" applyBorder="1" applyAlignment="1" applyProtection="1">
      <alignment horizontal="center"/>
      <protection hidden="1"/>
    </xf>
    <xf numFmtId="0" fontId="0" fillId="11" borderId="10" xfId="0" applyFill="1" applyBorder="1" applyAlignment="1" applyProtection="1">
      <alignment horizontal="center" vertical="center"/>
      <protection hidden="1"/>
    </xf>
    <xf numFmtId="0" fontId="3" fillId="11" borderId="2" xfId="0" applyFont="1" applyFill="1" applyBorder="1" applyAlignment="1" applyProtection="1">
      <alignment horizontal="center" vertical="center" wrapText="1"/>
      <protection hidden="1"/>
    </xf>
    <xf numFmtId="0" fontId="1" fillId="11" borderId="2" xfId="0" applyFont="1" applyFill="1" applyBorder="1" applyAlignment="1" applyProtection="1">
      <alignment horizontal="center" vertical="center" wrapText="1"/>
      <protection hidden="1"/>
    </xf>
    <xf numFmtId="0" fontId="3" fillId="11" borderId="4" xfId="0" applyFont="1" applyFill="1" applyBorder="1" applyAlignment="1" applyProtection="1">
      <alignment horizontal="center" vertical="center" wrapText="1"/>
      <protection hidden="1"/>
    </xf>
    <xf numFmtId="0" fontId="1" fillId="11" borderId="4" xfId="0" applyFont="1" applyFill="1" applyBorder="1" applyAlignment="1" applyProtection="1">
      <alignment horizontal="center" vertical="center" wrapText="1"/>
      <protection hidden="1"/>
    </xf>
    <xf numFmtId="0" fontId="24" fillId="0" borderId="0" xfId="0" applyFont="1" applyProtection="1">
      <protection hidden="1"/>
    </xf>
    <xf numFmtId="0" fontId="24" fillId="0" borderId="0" xfId="0" applyNumberFormat="1" applyFont="1" applyFill="1" applyAlignment="1" applyProtection="1">
      <protection hidden="1"/>
    </xf>
    <xf numFmtId="1" fontId="7" fillId="11" borderId="21" xfId="5" applyNumberFormat="1" applyFont="1" applyFill="1" applyBorder="1" applyAlignment="1" applyProtection="1">
      <alignment horizontal="left" vertical="center" indent="1"/>
      <protection hidden="1"/>
    </xf>
    <xf numFmtId="0" fontId="7" fillId="11" borderId="23" xfId="0" applyFont="1" applyFill="1" applyBorder="1" applyAlignment="1" applyProtection="1">
      <alignment horizontal="left" vertical="center" indent="1"/>
      <protection hidden="1"/>
    </xf>
    <xf numFmtId="1" fontId="7" fillId="11" borderId="25" xfId="5" applyNumberFormat="1" applyFont="1" applyFill="1" applyBorder="1" applyAlignment="1" applyProtection="1">
      <alignment horizontal="left" vertical="center" indent="1"/>
      <protection hidden="1"/>
    </xf>
    <xf numFmtId="0" fontId="5" fillId="11" borderId="4" xfId="0" applyFont="1" applyFill="1" applyBorder="1" applyAlignment="1" applyProtection="1">
      <alignment horizontal="left" vertical="center" wrapText="1" indent="1"/>
      <protection hidden="1"/>
    </xf>
    <xf numFmtId="0" fontId="5" fillId="11" borderId="4" xfId="0" applyFont="1" applyFill="1" applyBorder="1" applyProtection="1">
      <protection hidden="1"/>
    </xf>
    <xf numFmtId="0" fontId="11" fillId="11" borderId="9" xfId="0" applyFont="1" applyFill="1" applyBorder="1" applyAlignment="1" applyProtection="1">
      <alignment horizontal="left" vertical="center" wrapText="1" indent="1"/>
      <protection hidden="1"/>
    </xf>
    <xf numFmtId="0" fontId="11" fillId="11" borderId="16" xfId="0" applyFont="1" applyFill="1" applyBorder="1" applyAlignment="1" applyProtection="1">
      <alignment horizontal="center"/>
      <protection hidden="1"/>
    </xf>
    <xf numFmtId="0" fontId="11" fillId="11" borderId="7" xfId="0" applyFont="1" applyFill="1" applyBorder="1" applyAlignment="1" applyProtection="1">
      <alignment horizontal="left" vertical="center" wrapText="1" indent="1"/>
      <protection hidden="1"/>
    </xf>
    <xf numFmtId="0" fontId="11" fillId="11" borderId="5" xfId="0" applyFont="1" applyFill="1" applyBorder="1" applyAlignment="1" applyProtection="1">
      <alignment horizontal="center"/>
      <protection hidden="1"/>
    </xf>
    <xf numFmtId="0" fontId="11" fillId="11" borderId="6" xfId="0" applyFont="1" applyFill="1" applyBorder="1" applyAlignment="1" applyProtection="1">
      <alignment horizontal="left" vertical="center" wrapText="1" indent="1"/>
      <protection hidden="1"/>
    </xf>
    <xf numFmtId="0" fontId="5" fillId="11" borderId="4" xfId="4" applyFont="1" applyFill="1" applyBorder="1" applyAlignment="1" applyProtection="1">
      <alignment horizontal="center" vertical="center" wrapText="1"/>
      <protection hidden="1"/>
    </xf>
    <xf numFmtId="0" fontId="9" fillId="11" borderId="2" xfId="0" applyFont="1" applyFill="1" applyBorder="1" applyAlignment="1" applyProtection="1">
      <alignment horizontal="left" vertical="center" indent="1"/>
      <protection hidden="1"/>
    </xf>
    <xf numFmtId="0" fontId="9" fillId="11" borderId="3" xfId="0" applyFont="1" applyFill="1" applyBorder="1" applyAlignment="1" applyProtection="1">
      <alignment horizontal="left" vertical="center" indent="1"/>
      <protection hidden="1"/>
    </xf>
    <xf numFmtId="0" fontId="7" fillId="11" borderId="2" xfId="6" applyFont="1" applyFill="1" applyBorder="1" applyAlignment="1" applyProtection="1">
      <alignment horizontal="left" vertical="center" indent="1"/>
      <protection hidden="1"/>
    </xf>
    <xf numFmtId="0" fontId="7" fillId="11" borderId="3" xfId="6" applyFont="1" applyFill="1" applyBorder="1" applyAlignment="1" applyProtection="1">
      <alignment horizontal="left" vertical="center" indent="1"/>
      <protection hidden="1"/>
    </xf>
    <xf numFmtId="0" fontId="3" fillId="11" borderId="4" xfId="6" applyFont="1" applyFill="1" applyBorder="1" applyAlignment="1" applyProtection="1">
      <alignment horizontal="left" vertical="center" indent="1"/>
      <protection hidden="1"/>
    </xf>
    <xf numFmtId="0" fontId="3" fillId="11" borderId="3" xfId="6" applyFont="1" applyFill="1" applyBorder="1" applyAlignment="1" applyProtection="1">
      <alignment horizontal="left" vertical="center" indent="1"/>
      <protection hidden="1"/>
    </xf>
    <xf numFmtId="3" fontId="1" fillId="4" borderId="7" xfId="0" applyNumberFormat="1" applyFont="1" applyFill="1" applyBorder="1" applyAlignment="1" applyProtection="1">
      <alignment horizontal="right"/>
      <protection locked="0" hidden="1"/>
    </xf>
    <xf numFmtId="3" fontId="1" fillId="7" borderId="12" xfId="0" applyNumberFormat="1" applyFont="1" applyFill="1" applyBorder="1" applyAlignment="1" applyProtection="1">
      <alignment horizontal="right"/>
      <protection locked="0" hidden="1"/>
    </xf>
    <xf numFmtId="3" fontId="1" fillId="4" borderId="9" xfId="0" applyNumberFormat="1" applyFont="1" applyFill="1" applyBorder="1" applyAlignment="1" applyProtection="1">
      <alignment horizontal="right"/>
      <protection locked="0" hidden="1"/>
    </xf>
    <xf numFmtId="167" fontId="1" fillId="4" borderId="22" xfId="0" applyNumberFormat="1" applyFont="1" applyFill="1" applyBorder="1" applyAlignment="1" applyProtection="1">
      <alignment horizontal="right"/>
      <protection locked="0" hidden="1"/>
    </xf>
    <xf numFmtId="167" fontId="1" fillId="4" borderId="20" xfId="0" applyNumberFormat="1" applyFont="1" applyFill="1" applyBorder="1" applyAlignment="1" applyProtection="1">
      <alignment horizontal="right"/>
      <protection locked="0" hidden="1"/>
    </xf>
    <xf numFmtId="167" fontId="1" fillId="7" borderId="24" xfId="0" applyNumberFormat="1" applyFont="1" applyFill="1" applyBorder="1" applyAlignment="1" applyProtection="1">
      <alignment horizontal="right"/>
      <protection locked="0" hidden="1"/>
    </xf>
    <xf numFmtId="167" fontId="1" fillId="7" borderId="28" xfId="0" applyNumberFormat="1" applyFont="1" applyFill="1" applyBorder="1" applyAlignment="1" applyProtection="1">
      <alignment horizontal="right"/>
      <protection locked="0" hidden="1"/>
    </xf>
    <xf numFmtId="3" fontId="1" fillId="12" borderId="11" xfId="4" applyNumberFormat="1" applyFont="1" applyFill="1" applyBorder="1" applyAlignment="1" applyProtection="1">
      <alignment horizontal="right"/>
      <protection locked="0" hidden="1"/>
    </xf>
    <xf numFmtId="4" fontId="1" fillId="12" borderId="11" xfId="4" applyNumberFormat="1" applyFont="1" applyFill="1" applyBorder="1" applyAlignment="1" applyProtection="1">
      <alignment horizontal="right"/>
      <protection locked="0" hidden="1"/>
    </xf>
    <xf numFmtId="4" fontId="1" fillId="12" borderId="4" xfId="4" applyNumberFormat="1" applyFont="1" applyFill="1" applyBorder="1" applyAlignment="1" applyProtection="1">
      <alignment horizontal="right"/>
      <protection locked="0" hidden="1"/>
    </xf>
    <xf numFmtId="0" fontId="0" fillId="2" borderId="0" xfId="0" applyFill="1" applyProtection="1">
      <protection locked="0" hidden="1"/>
    </xf>
    <xf numFmtId="0" fontId="22" fillId="0" borderId="0" xfId="0" applyFont="1" applyProtection="1">
      <protection locked="0" hidden="1"/>
    </xf>
    <xf numFmtId="0" fontId="1" fillId="11" borderId="6" xfId="0" applyFont="1" applyFill="1" applyBorder="1" applyAlignment="1" applyProtection="1">
      <alignment horizontal="center"/>
      <protection hidden="1"/>
    </xf>
    <xf numFmtId="0" fontId="1" fillId="11" borderId="4" xfId="0" applyFont="1" applyFill="1" applyBorder="1" applyAlignment="1" applyProtection="1">
      <alignment horizontal="center"/>
      <protection hidden="1"/>
    </xf>
    <xf numFmtId="0" fontId="1" fillId="7" borderId="0" xfId="0" applyFont="1" applyFill="1" applyAlignment="1" applyProtection="1">
      <alignment horizontal="left" vertical="center" indent="1"/>
      <protection hidden="1"/>
    </xf>
    <xf numFmtId="166" fontId="5" fillId="11" borderId="11" xfId="0" applyNumberFormat="1" applyFont="1" applyFill="1" applyBorder="1" applyAlignment="1" applyProtection="1">
      <alignment horizontal="left" vertical="center" wrapText="1" indent="1"/>
      <protection hidden="1"/>
    </xf>
    <xf numFmtId="0" fontId="3" fillId="11" borderId="16" xfId="0" applyFont="1" applyFill="1" applyBorder="1" applyAlignment="1" applyProtection="1">
      <alignment horizontal="left" vertical="center" indent="1"/>
      <protection hidden="1"/>
    </xf>
    <xf numFmtId="0" fontId="3" fillId="11" borderId="10" xfId="0" applyFont="1" applyFill="1" applyBorder="1" applyAlignment="1" applyProtection="1">
      <alignment horizontal="left" vertical="center" indent="1"/>
      <protection hidden="1"/>
    </xf>
    <xf numFmtId="1" fontId="3" fillId="4" borderId="11" xfId="0" applyNumberFormat="1" applyFont="1" applyFill="1" applyBorder="1" applyAlignment="1" applyProtection="1">
      <alignment horizontal="left" vertical="center" wrapText="1" indent="1"/>
      <protection locked="0"/>
    </xf>
    <xf numFmtId="0" fontId="0" fillId="4" borderId="16" xfId="0" applyFill="1" applyBorder="1" applyAlignment="1" applyProtection="1">
      <alignment horizontal="left" vertical="center" wrapText="1" indent="1"/>
      <protection locked="0"/>
    </xf>
    <xf numFmtId="0" fontId="0" fillId="4" borderId="10" xfId="0" applyFill="1" applyBorder="1" applyAlignment="1" applyProtection="1">
      <alignment horizontal="left" vertical="center" wrapText="1" indent="1"/>
      <protection locked="0"/>
    </xf>
    <xf numFmtId="166" fontId="7" fillId="11" borderId="11" xfId="0" applyNumberFormat="1" applyFont="1" applyFill="1" applyBorder="1" applyAlignment="1" applyProtection="1">
      <alignment horizontal="left" vertical="center" wrapText="1" indent="1"/>
      <protection hidden="1"/>
    </xf>
    <xf numFmtId="0" fontId="0" fillId="11" borderId="16" xfId="0" applyFill="1" applyBorder="1" applyAlignment="1" applyProtection="1">
      <alignment horizontal="left" vertical="center" indent="1"/>
      <protection hidden="1"/>
    </xf>
    <xf numFmtId="0" fontId="0" fillId="11" borderId="10" xfId="0" applyFill="1" applyBorder="1" applyAlignment="1" applyProtection="1">
      <alignment horizontal="left" vertical="center" indent="1"/>
      <protection hidden="1"/>
    </xf>
    <xf numFmtId="3" fontId="5" fillId="11" borderId="11" xfId="0" applyNumberFormat="1" applyFont="1" applyFill="1" applyBorder="1" applyAlignment="1" applyProtection="1">
      <alignment horizontal="left" vertical="center" wrapText="1" indent="1"/>
      <protection hidden="1"/>
    </xf>
    <xf numFmtId="0" fontId="5" fillId="11" borderId="16" xfId="0" applyFont="1" applyFill="1" applyBorder="1" applyAlignment="1" applyProtection="1">
      <alignment horizontal="left" vertical="center" wrapText="1" indent="1"/>
      <protection hidden="1"/>
    </xf>
    <xf numFmtId="0" fontId="5" fillId="11" borderId="10" xfId="0" applyFont="1" applyFill="1" applyBorder="1" applyAlignment="1" applyProtection="1">
      <alignment horizontal="left" vertical="center" wrapText="1" indent="1"/>
      <protection hidden="1"/>
    </xf>
    <xf numFmtId="0" fontId="1" fillId="0" borderId="0" xfId="7" applyFont="1" applyFill="1" applyAlignment="1" applyProtection="1">
      <alignment wrapText="1"/>
      <protection hidden="1"/>
    </xf>
    <xf numFmtId="0" fontId="1" fillId="0" borderId="0" xfId="7" applyFill="1" applyAlignment="1" applyProtection="1">
      <alignment wrapText="1"/>
      <protection hidden="1"/>
    </xf>
    <xf numFmtId="165" fontId="5" fillId="11" borderId="16" xfId="0" applyNumberFormat="1" applyFont="1" applyFill="1" applyBorder="1" applyAlignment="1" applyProtection="1">
      <alignment horizontal="left" vertical="center" wrapText="1" indent="1"/>
      <protection hidden="1"/>
    </xf>
    <xf numFmtId="165" fontId="5" fillId="11" borderId="11" xfId="0" applyNumberFormat="1" applyFont="1" applyFill="1" applyBorder="1" applyAlignment="1" applyProtection="1">
      <alignment horizontal="left" vertical="center" wrapText="1" indent="1"/>
      <protection hidden="1"/>
    </xf>
    <xf numFmtId="165" fontId="5" fillId="11" borderId="10" xfId="0" applyNumberFormat="1" applyFont="1" applyFill="1" applyBorder="1" applyAlignment="1" applyProtection="1">
      <alignment horizontal="left" vertical="center" wrapText="1" indent="1"/>
      <protection hidden="1"/>
    </xf>
    <xf numFmtId="0" fontId="2" fillId="2" borderId="1" xfId="0" applyFont="1" applyFill="1" applyBorder="1" applyAlignment="1" applyProtection="1">
      <alignment horizontal="center"/>
      <protection hidden="1"/>
    </xf>
    <xf numFmtId="0" fontId="5" fillId="11" borderId="17" xfId="0" applyFont="1" applyFill="1" applyBorder="1" applyAlignment="1" applyProtection="1">
      <alignment horizontal="left" vertical="center" indent="1"/>
      <protection hidden="1"/>
    </xf>
    <xf numFmtId="0" fontId="5" fillId="11" borderId="18" xfId="0" applyFont="1" applyFill="1" applyBorder="1" applyAlignment="1" applyProtection="1">
      <alignment horizontal="left" vertical="center" indent="1"/>
      <protection hidden="1"/>
    </xf>
    <xf numFmtId="0" fontId="1" fillId="11" borderId="2" xfId="0" applyFont="1" applyFill="1" applyBorder="1" applyAlignment="1" applyProtection="1">
      <alignment horizontal="center" vertical="center" wrapText="1"/>
      <protection hidden="1"/>
    </xf>
    <xf numFmtId="0" fontId="3" fillId="11" borderId="29" xfId="0" applyFont="1" applyFill="1" applyBorder="1" applyAlignment="1" applyProtection="1">
      <alignment horizontal="center" vertical="center" wrapText="1"/>
      <protection hidden="1"/>
    </xf>
    <xf numFmtId="0" fontId="3" fillId="11" borderId="3" xfId="0" applyFont="1" applyFill="1" applyBorder="1" applyAlignment="1" applyProtection="1">
      <alignment horizontal="center" vertical="center" wrapText="1"/>
      <protection hidden="1"/>
    </xf>
    <xf numFmtId="0" fontId="14" fillId="11" borderId="2" xfId="0" applyFont="1" applyFill="1" applyBorder="1" applyAlignment="1" applyProtection="1">
      <alignment horizontal="left" vertical="center" indent="1"/>
      <protection hidden="1"/>
    </xf>
    <xf numFmtId="0" fontId="14" fillId="11" borderId="3" xfId="0" applyFont="1" applyFill="1" applyBorder="1" applyAlignment="1" applyProtection="1">
      <alignment horizontal="left" vertical="center" indent="1"/>
      <protection hidden="1"/>
    </xf>
  </cellXfs>
  <cellStyles count="8">
    <cellStyle name="Euro" xfId="1"/>
    <cellStyle name="Hyperlink" xfId="2" builtinId="8"/>
    <cellStyle name="Prozent 2" xfId="3"/>
    <cellStyle name="Standard" xfId="0" builtinId="0"/>
    <cellStyle name="Standard 2" xfId="4"/>
    <cellStyle name="Standard 2 2 2 2" xfId="7"/>
    <cellStyle name="Standard_GasJahreserhebung_GU" xfId="5"/>
    <cellStyle name="Standard_Net_Bestand07" xfId="6"/>
  </cellStyles>
  <dxfs count="77">
    <dxf>
      <fill>
        <patternFill>
          <bgColor theme="0" tint="-0.14996795556505021"/>
        </patternFill>
      </fill>
    </dxf>
    <dxf>
      <fill>
        <patternFill>
          <bgColor theme="0" tint="-0.14996795556505021"/>
        </patternFill>
      </fill>
    </dxf>
    <dxf>
      <font>
        <color theme="0"/>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ont>
        <color theme="0"/>
      </font>
      <fill>
        <patternFill>
          <bgColor theme="0"/>
        </patternFill>
      </fill>
    </dxf>
    <dxf>
      <fill>
        <patternFill>
          <bgColor theme="0" tint="-0.14996795556505021"/>
        </patternFill>
      </fill>
    </dxf>
    <dxf>
      <fill>
        <patternFill>
          <bgColor theme="0" tint="-0.14996795556505021"/>
        </patternFill>
      </fill>
    </dxf>
    <dxf>
      <font>
        <color theme="0"/>
      </font>
      <fill>
        <patternFill>
          <bgColor theme="0"/>
        </patternFill>
      </fill>
    </dxf>
    <dxf>
      <fill>
        <patternFill>
          <bgColor theme="0" tint="-0.14996795556505021"/>
        </patternFill>
      </fill>
    </dxf>
    <dxf>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E1EBE2"/>
      <rgbColor rgb="00C9DBCB"/>
      <rgbColor rgb="00A5C3A9"/>
      <rgbColor rgb="00609066"/>
      <rgbColor rgb="00406044"/>
      <rgbColor rgb="00DAE5F2"/>
      <rgbColor rgb="0091B2D7"/>
      <rgbColor rgb="002A4E76"/>
      <rgbColor rgb="00FFFFFF"/>
      <rgbColor rgb="00FFFFFF"/>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ontrol.at/de/marktteilnehmer/erhebungen/formatvorlagen-gem-para-88-elwog-2010" TargetMode="External"/><Relationship Id="rId1" Type="http://schemas.openxmlformats.org/officeDocument/2006/relationships/hyperlink" Target="mailto:monitoring@e-control.a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atenerhebung@e-control.a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autoPageBreaks="0"/>
  </sheetPr>
  <dimension ref="A2:K225"/>
  <sheetViews>
    <sheetView showGridLines="0" showZeros="0" tabSelected="1" showOutlineSymbols="0" workbookViewId="0">
      <selection activeCell="B13" sqref="B13"/>
    </sheetView>
  </sheetViews>
  <sheetFormatPr baseColWidth="10" defaultColWidth="10.7109375" defaultRowHeight="12.75" x14ac:dyDescent="0.2"/>
  <cols>
    <col min="1" max="1" width="25.7109375" style="17" customWidth="1"/>
    <col min="2" max="2" width="44.85546875" style="17" customWidth="1"/>
    <col min="3" max="3" width="10.7109375" style="17" customWidth="1"/>
    <col min="4" max="5" width="10.7109375" style="18" customWidth="1"/>
    <col min="6" max="8" width="10.7109375" style="29" customWidth="1"/>
    <col min="9" max="9" width="10.7109375" style="20" customWidth="1"/>
    <col min="10" max="10" width="10.7109375" style="28" customWidth="1"/>
    <col min="11" max="16384" width="10.7109375" style="18"/>
  </cols>
  <sheetData>
    <row r="2" spans="1:11" x14ac:dyDescent="0.2">
      <c r="A2" s="21" t="str">
        <f>"Jahreserhebung "&amp;B12&amp;":"</f>
        <v>Jahreserhebung 2016:</v>
      </c>
      <c r="B2" s="58" t="str">
        <f>"Meldetermin: spätestens bis zum 31.3."&amp;$B$12+1</f>
        <v>Meldetermin: spätestens bis zum 31.3.2017</v>
      </c>
    </row>
    <row r="3" spans="1:11" x14ac:dyDescent="0.2">
      <c r="A3" s="22" t="s">
        <v>151</v>
      </c>
      <c r="B3" s="91" t="s">
        <v>353</v>
      </c>
      <c r="C3" s="18"/>
    </row>
    <row r="4" spans="1:11" x14ac:dyDescent="0.2">
      <c r="A4" s="22" t="s">
        <v>152</v>
      </c>
      <c r="B4" s="40" t="s">
        <v>153</v>
      </c>
    </row>
    <row r="5" spans="1:11" x14ac:dyDescent="0.2">
      <c r="A5" s="22" t="s">
        <v>0</v>
      </c>
      <c r="B5" s="32" t="str">
        <f>"Monitoring "&amp;B12&amp;" - Lieferant/Versorger "&amp;$B$19</f>
        <v xml:space="preserve">Monitoring 2016 - Lieferant/Versorger </v>
      </c>
      <c r="C5" s="18"/>
    </row>
    <row r="6" spans="1:11" x14ac:dyDescent="0.2">
      <c r="A6" s="18"/>
      <c r="B6" s="18"/>
    </row>
    <row r="7" spans="1:11" x14ac:dyDescent="0.2">
      <c r="A7" s="22" t="s">
        <v>155</v>
      </c>
      <c r="B7" s="73" t="s">
        <v>344</v>
      </c>
    </row>
    <row r="8" spans="1:11" x14ac:dyDescent="0.2">
      <c r="A8" s="22" t="s">
        <v>156</v>
      </c>
      <c r="B8" s="32">
        <v>1069683</v>
      </c>
    </row>
    <row r="9" spans="1:11" ht="15" x14ac:dyDescent="0.2">
      <c r="A9" s="41"/>
      <c r="B9" s="21"/>
      <c r="C9" s="18"/>
      <c r="H9" s="52" t="s">
        <v>360</v>
      </c>
    </row>
    <row r="10" spans="1:11" ht="15.75" x14ac:dyDescent="0.2">
      <c r="A10" s="93" t="s">
        <v>138</v>
      </c>
      <c r="B10" s="94"/>
      <c r="C10" s="18"/>
      <c r="H10" s="51" t="s">
        <v>354</v>
      </c>
    </row>
    <row r="11" spans="1:11" s="4" customFormat="1" ht="15.75" x14ac:dyDescent="0.2">
      <c r="A11" s="93" t="s">
        <v>139</v>
      </c>
      <c r="B11" s="94"/>
      <c r="C11" s="18"/>
      <c r="D11" s="18"/>
      <c r="E11" s="18"/>
      <c r="F11" s="29"/>
      <c r="G11" s="29"/>
      <c r="H11" s="29"/>
      <c r="I11" s="20"/>
      <c r="J11" s="28"/>
      <c r="K11" s="18"/>
    </row>
    <row r="12" spans="1:11" ht="15" x14ac:dyDescent="0.2">
      <c r="A12" s="95" t="s">
        <v>1</v>
      </c>
      <c r="B12" s="59">
        <v>2016</v>
      </c>
      <c r="C12" s="17" t="s">
        <v>2</v>
      </c>
    </row>
    <row r="13" spans="1:11" ht="15" x14ac:dyDescent="0.2">
      <c r="A13" s="96" t="s">
        <v>3</v>
      </c>
      <c r="B13" s="74"/>
      <c r="C13" s="60" t="str">
        <f>IF(B13="","Pflichtfeld!","")</f>
        <v>Pflichtfeld!</v>
      </c>
    </row>
    <row r="14" spans="1:11" ht="14.25" x14ac:dyDescent="0.2">
      <c r="A14" s="97" t="s">
        <v>175</v>
      </c>
      <c r="B14" s="61">
        <f>VLOOKUP($B$13,$G$41:$H$225,2,FALSE)</f>
        <v>0</v>
      </c>
      <c r="C14" s="17" t="s">
        <v>2</v>
      </c>
    </row>
    <row r="15" spans="1:11" ht="14.25" x14ac:dyDescent="0.2">
      <c r="A15" s="98" t="s">
        <v>4</v>
      </c>
      <c r="B15" s="75"/>
      <c r="C15" s="60" t="str">
        <f>IF(AND($B$13&lt;&gt;"",B15=""),"Pflichtfeld!","")</f>
        <v/>
      </c>
    </row>
    <row r="16" spans="1:11" ht="14.25" x14ac:dyDescent="0.2">
      <c r="A16" s="99" t="s">
        <v>5</v>
      </c>
      <c r="B16" s="76"/>
      <c r="C16" s="60" t="str">
        <f>IF(AND($B$13&lt;&gt;"",B16=""),"Pflichtfeld!","")</f>
        <v/>
      </c>
    </row>
    <row r="17" spans="1:3" ht="14.25" x14ac:dyDescent="0.2">
      <c r="A17" s="100" t="s">
        <v>6</v>
      </c>
      <c r="B17" s="77"/>
      <c r="C17" s="60" t="str">
        <f>IF(AND($B$13&lt;&gt;"",B17=""),"Pflichtfeld!","")</f>
        <v/>
      </c>
    </row>
    <row r="18" spans="1:3" x14ac:dyDescent="0.2">
      <c r="A18" s="32"/>
    </row>
    <row r="19" spans="1:3" x14ac:dyDescent="0.2">
      <c r="A19" s="175" t="s">
        <v>157</v>
      </c>
      <c r="B19" s="178"/>
    </row>
    <row r="20" spans="1:3" x14ac:dyDescent="0.2">
      <c r="A20" s="176"/>
      <c r="B20" s="179"/>
    </row>
    <row r="21" spans="1:3" x14ac:dyDescent="0.2">
      <c r="A21" s="176"/>
      <c r="B21" s="179"/>
    </row>
    <row r="22" spans="1:3" x14ac:dyDescent="0.2">
      <c r="A22" s="176"/>
      <c r="B22" s="179"/>
    </row>
    <row r="23" spans="1:3" x14ac:dyDescent="0.2">
      <c r="A23" s="177"/>
      <c r="B23" s="180"/>
    </row>
    <row r="24" spans="1:3" ht="50.25" customHeight="1" x14ac:dyDescent="0.2">
      <c r="A24" s="49" t="s">
        <v>358</v>
      </c>
      <c r="B24" s="78" t="s">
        <v>360</v>
      </c>
    </row>
    <row r="25" spans="1:3" x14ac:dyDescent="0.2">
      <c r="A25" s="181" t="s">
        <v>154</v>
      </c>
      <c r="B25" s="178"/>
    </row>
    <row r="26" spans="1:3" x14ac:dyDescent="0.2">
      <c r="A26" s="182"/>
      <c r="B26" s="179"/>
    </row>
    <row r="27" spans="1:3" x14ac:dyDescent="0.2">
      <c r="A27" s="182"/>
      <c r="B27" s="179"/>
    </row>
    <row r="28" spans="1:3" x14ac:dyDescent="0.2">
      <c r="A28" s="182"/>
      <c r="B28" s="179"/>
    </row>
    <row r="29" spans="1:3" x14ac:dyDescent="0.2">
      <c r="A29" s="183"/>
      <c r="B29" s="180"/>
    </row>
    <row r="30" spans="1:3" ht="45" customHeight="1" x14ac:dyDescent="0.2">
      <c r="A30" s="44" t="s">
        <v>345</v>
      </c>
      <c r="B30" s="43" t="s">
        <v>346</v>
      </c>
    </row>
    <row r="31" spans="1:3" x14ac:dyDescent="0.2">
      <c r="A31" s="18"/>
      <c r="B31" s="18"/>
    </row>
    <row r="32" spans="1:3" x14ac:dyDescent="0.2">
      <c r="A32" s="34" t="s">
        <v>144</v>
      </c>
      <c r="B32" s="24" t="s">
        <v>145</v>
      </c>
    </row>
    <row r="33" spans="1:8" x14ac:dyDescent="0.2">
      <c r="A33" s="174" t="s">
        <v>457</v>
      </c>
      <c r="B33" s="31" t="s">
        <v>168</v>
      </c>
    </row>
    <row r="34" spans="1:8" x14ac:dyDescent="0.2">
      <c r="A34" s="35" t="s">
        <v>143</v>
      </c>
      <c r="B34" s="25" t="s">
        <v>146</v>
      </c>
    </row>
    <row r="35" spans="1:8" x14ac:dyDescent="0.2">
      <c r="A35" s="36" t="s">
        <v>170</v>
      </c>
      <c r="B35" s="30" t="s">
        <v>172</v>
      </c>
    </row>
    <row r="36" spans="1:8" x14ac:dyDescent="0.2">
      <c r="A36" s="18"/>
      <c r="B36" s="18"/>
    </row>
    <row r="37" spans="1:8" x14ac:dyDescent="0.2">
      <c r="A37" s="18"/>
      <c r="B37" s="18"/>
    </row>
    <row r="38" spans="1:8" x14ac:dyDescent="0.2">
      <c r="A38" s="18"/>
      <c r="B38" s="18"/>
    </row>
    <row r="39" spans="1:8" x14ac:dyDescent="0.2">
      <c r="A39" s="18"/>
      <c r="B39" s="18"/>
    </row>
    <row r="41" spans="1:8" x14ac:dyDescent="0.2">
      <c r="A41" s="18"/>
      <c r="B41" s="18"/>
      <c r="G41" s="29" t="str">
        <f>Lf!B11</f>
        <v>AAE Naturstrom Vertrieb GmbH</v>
      </c>
      <c r="H41" s="29" t="str">
        <f>Lf!A11</f>
        <v>AT007242</v>
      </c>
    </row>
    <row r="42" spans="1:8" x14ac:dyDescent="0.2">
      <c r="A42" s="18"/>
      <c r="B42" s="19"/>
      <c r="G42" s="29" t="str">
        <f>Lf!B12</f>
        <v>AAE Wasserkraft GmbH</v>
      </c>
      <c r="H42" s="29" t="str">
        <f>Lf!A12</f>
        <v>AT007241</v>
      </c>
    </row>
    <row r="43" spans="1:8" x14ac:dyDescent="0.2">
      <c r="A43" s="22"/>
      <c r="B43" s="23"/>
      <c r="C43" s="18"/>
      <c r="G43" s="29" t="str">
        <f>Lf!B13</f>
        <v>Alfenzwerke Elektrizitätserzeugung GmbH</v>
      </c>
      <c r="H43" s="29" t="str">
        <f>Lf!A13</f>
        <v>AT646211</v>
      </c>
    </row>
    <row r="44" spans="1:8" x14ac:dyDescent="0.2">
      <c r="A44" s="18"/>
      <c r="B44" s="18"/>
      <c r="G44" s="29" t="str">
        <f>Lf!B14</f>
        <v>Allgäuer Überlandwerk GmbH</v>
      </c>
      <c r="H44" s="29" t="str">
        <f>Lf!A14</f>
        <v>AT586011</v>
      </c>
    </row>
    <row r="45" spans="1:8" x14ac:dyDescent="0.2">
      <c r="A45" s="18"/>
      <c r="B45" s="18"/>
      <c r="G45" s="29" t="str">
        <f>Lf!B15</f>
        <v>Andreas Braunstein</v>
      </c>
      <c r="H45" s="29" t="str">
        <f>Lf!A15</f>
        <v>AT008551</v>
      </c>
    </row>
    <row r="46" spans="1:8" x14ac:dyDescent="0.2">
      <c r="A46" s="18"/>
      <c r="B46" s="18"/>
      <c r="G46" s="29" t="str">
        <f>Lf!B16</f>
        <v>Anton Kittel Mühle Plaika</v>
      </c>
      <c r="H46" s="29" t="str">
        <f>Lf!A16</f>
        <v>AT002221</v>
      </c>
    </row>
    <row r="47" spans="1:8" x14ac:dyDescent="0.2">
      <c r="A47" s="18"/>
      <c r="B47" s="18"/>
      <c r="G47" s="29" t="str">
        <f>Lf!B17</f>
        <v>aWATTar GmbH</v>
      </c>
      <c r="H47" s="29" t="str">
        <f>Lf!A17</f>
        <v>AT111091</v>
      </c>
    </row>
    <row r="48" spans="1:8" x14ac:dyDescent="0.2">
      <c r="G48" s="29" t="str">
        <f>Lf!B18</f>
        <v>Axpo Austria GmbH</v>
      </c>
      <c r="H48" s="29" t="str">
        <f>Lf!A18</f>
        <v>AT051002</v>
      </c>
    </row>
    <row r="49" spans="7:8" x14ac:dyDescent="0.2">
      <c r="G49" s="29" t="str">
        <f>Lf!B19</f>
        <v>Axpo Deutschland GmbH</v>
      </c>
      <c r="H49" s="29" t="str">
        <f>Lf!A19</f>
        <v>AT110231</v>
      </c>
    </row>
    <row r="50" spans="7:8" x14ac:dyDescent="0.2">
      <c r="G50" s="29" t="str">
        <f>Lf!B20</f>
        <v xml:space="preserve">AXPO Trading AG </v>
      </c>
      <c r="H50" s="29" t="str">
        <f>Lf!A20</f>
        <v>AT110751</v>
      </c>
    </row>
    <row r="51" spans="7:8" x14ac:dyDescent="0.2">
      <c r="G51" s="29" t="str">
        <f>Lf!B21</f>
        <v>Bad Gleichenberger Energie GmbH</v>
      </c>
      <c r="H51" s="29" t="str">
        <f>Lf!A21</f>
        <v>AT008311</v>
      </c>
    </row>
    <row r="52" spans="7:8" x14ac:dyDescent="0.2">
      <c r="G52" s="29" t="str">
        <f>Lf!B22</f>
        <v>Care-Energy AG</v>
      </c>
      <c r="H52" s="29" t="str">
        <f>Lf!A22</f>
        <v>AT112071</v>
      </c>
    </row>
    <row r="53" spans="7:8" x14ac:dyDescent="0.2">
      <c r="G53" s="29" t="str">
        <f>Lf!B23</f>
        <v>Clean Energy Services GmbH</v>
      </c>
      <c r="H53" s="29" t="str">
        <f>Lf!A23</f>
        <v>AT111071</v>
      </c>
    </row>
    <row r="54" spans="7:8" x14ac:dyDescent="0.2">
      <c r="G54" s="29" t="str">
        <f>Lf!B24</f>
        <v>e2m – Energiehandel GmbH</v>
      </c>
      <c r="H54" s="29" t="str">
        <f>Lf!A24</f>
        <v>AT112431</v>
      </c>
    </row>
    <row r="55" spans="7:8" x14ac:dyDescent="0.2">
      <c r="G55" s="29" t="str">
        <f>Lf!B25</f>
        <v>E WIE EINFACH GmbH</v>
      </c>
      <c r="H55" s="29" t="str">
        <f>Lf!A25</f>
        <v>AT112381</v>
      </c>
    </row>
    <row r="56" spans="7:8" x14ac:dyDescent="0.2">
      <c r="G56" s="29" t="str">
        <f>Lf!B26</f>
        <v>E.ON Energy Sales GmbH</v>
      </c>
      <c r="H56" s="29" t="str">
        <f>Lf!A26</f>
        <v>AT040002</v>
      </c>
    </row>
    <row r="57" spans="7:8" x14ac:dyDescent="0.2">
      <c r="G57" s="29" t="str">
        <f>Lf!B27</f>
        <v>Ebner Strom GmbH</v>
      </c>
      <c r="H57" s="29" t="str">
        <f>Lf!A27</f>
        <v>AT003461</v>
      </c>
    </row>
    <row r="58" spans="7:8" x14ac:dyDescent="0.2">
      <c r="G58" s="29" t="str">
        <f>Lf!B28</f>
        <v>EHA Austria Energie-Handelsgesellschaft mbH</v>
      </c>
      <c r="H58" s="29" t="str">
        <f>Lf!A28</f>
        <v>AT420002</v>
      </c>
    </row>
    <row r="59" spans="7:8" x14ac:dyDescent="0.2">
      <c r="G59" s="29" t="str">
        <f>Lf!B29</f>
        <v>EHA Energie-Handels-Gesellschaft mbH &amp; Co. KG</v>
      </c>
      <c r="H59" s="29" t="str">
        <f>Lf!A29</f>
        <v>AT420001</v>
      </c>
    </row>
    <row r="60" spans="7:8" x14ac:dyDescent="0.2">
      <c r="G60" s="29" t="str">
        <f>Lf!B30</f>
        <v>Elektrizitäts Genossenschaft Laintal</v>
      </c>
      <c r="H60" s="29" t="str">
        <f>Lf!A30</f>
        <v>AT008511</v>
      </c>
    </row>
    <row r="61" spans="7:8" x14ac:dyDescent="0.2">
      <c r="G61" s="29" t="str">
        <f>Lf!B31</f>
        <v>Elektrizitätsversorgungsunternehmen der Marktgemeinde Niklasdorf</v>
      </c>
      <c r="H61" s="29" t="str">
        <f>Lf!A31</f>
        <v>AT008331</v>
      </c>
    </row>
    <row r="62" spans="7:8" x14ac:dyDescent="0.2">
      <c r="G62" s="29" t="str">
        <f>Lf!B32</f>
        <v>Elektrizitätswerk Bad Hofgastein Ges.m.b.H.</v>
      </c>
      <c r="H62" s="29" t="str">
        <f>Lf!A32</f>
        <v>AT004111</v>
      </c>
    </row>
    <row r="63" spans="7:8" x14ac:dyDescent="0.2">
      <c r="G63" s="29" t="str">
        <f>Lf!B33</f>
        <v>Elektrizitätswerk Clam Carl-Philip Clam-Martinic</v>
      </c>
      <c r="H63" s="29" t="str">
        <f>Lf!A33</f>
        <v>AT002911</v>
      </c>
    </row>
    <row r="64" spans="7:8" x14ac:dyDescent="0.2">
      <c r="G64" s="29" t="str">
        <f>Lf!B34</f>
        <v>Elektrizitätswerk der Gemeinde Kematen</v>
      </c>
      <c r="H64" s="29" t="str">
        <f>Lf!A34</f>
        <v>AT514011</v>
      </c>
    </row>
    <row r="65" spans="7:8" x14ac:dyDescent="0.2">
      <c r="G65" s="29" t="str">
        <f>Lf!B35</f>
        <v>Elektrizitätswerk der Gemeinde Mürzsteg</v>
      </c>
      <c r="H65" s="29" t="str">
        <f>Lf!A35</f>
        <v>AT008371</v>
      </c>
    </row>
    <row r="66" spans="7:8" x14ac:dyDescent="0.2">
      <c r="G66" s="29" t="str">
        <f>Lf!B36</f>
        <v>Elektrizitätswerk der Gemeinde St. Anton</v>
      </c>
      <c r="H66" s="29" t="str">
        <f>Lf!A36</f>
        <v>AT511011</v>
      </c>
    </row>
    <row r="67" spans="7:8" x14ac:dyDescent="0.2">
      <c r="G67" s="29" t="str">
        <f>Lf!B37</f>
        <v>Elektrizitätswerk der Stadtgemeinde Kindberg</v>
      </c>
      <c r="H67" s="29" t="str">
        <f>Lf!A37</f>
        <v>AT008111</v>
      </c>
    </row>
    <row r="68" spans="7:8" x14ac:dyDescent="0.2">
      <c r="G68" s="29" t="str">
        <f>Lf!B38</f>
        <v>Elektrizitätswerk Eisenhuber GmbH &amp; Co KG</v>
      </c>
      <c r="H68" s="29" t="str">
        <f>Lf!A38</f>
        <v>AT002211</v>
      </c>
    </row>
    <row r="69" spans="7:8" x14ac:dyDescent="0.2">
      <c r="G69" s="29" t="str">
        <f>Lf!B39</f>
        <v>Elektrizitätswerk Gries am Brenner</v>
      </c>
      <c r="H69" s="29" t="str">
        <f>Lf!A39</f>
        <v>AT528011</v>
      </c>
    </row>
    <row r="70" spans="7:8" x14ac:dyDescent="0.2">
      <c r="G70" s="29" t="str">
        <f>Lf!B40</f>
        <v>Elektrizitätswerk Gröbming KG</v>
      </c>
      <c r="H70" s="29" t="str">
        <f>Lf!A40</f>
        <v>AT008621</v>
      </c>
    </row>
    <row r="71" spans="7:8" x14ac:dyDescent="0.2">
      <c r="G71" s="29" t="str">
        <f>Lf!B41</f>
        <v>Elektrizitätswerk Johann Dandler GmbH</v>
      </c>
      <c r="H71" s="29" t="str">
        <f>Lf!A41</f>
        <v>AT520011</v>
      </c>
    </row>
    <row r="72" spans="7:8" x14ac:dyDescent="0.2">
      <c r="G72" s="29" t="str">
        <f>Lf!B42</f>
        <v>Elektrizitätswerk Lechner August KG</v>
      </c>
      <c r="H72" s="29" t="str">
        <f>Lf!A42</f>
        <v>AT004131</v>
      </c>
    </row>
    <row r="73" spans="7:8" x14ac:dyDescent="0.2">
      <c r="G73" s="29" t="str">
        <f>Lf!B43</f>
        <v>Elektrizitätswerk Mariahof GmbH</v>
      </c>
      <c r="H73" s="29" t="str">
        <f>Lf!A43</f>
        <v>AT008651</v>
      </c>
    </row>
    <row r="74" spans="7:8" x14ac:dyDescent="0.2">
      <c r="G74" s="29" t="str">
        <f>Lf!B44</f>
        <v>Elektrizitätswerk Perg GmbH</v>
      </c>
      <c r="H74" s="29" t="str">
        <f>Lf!A44</f>
        <v>AT003311</v>
      </c>
    </row>
    <row r="75" spans="7:8" x14ac:dyDescent="0.2">
      <c r="G75" s="29" t="str">
        <f>Lf!B45</f>
        <v>Elektrizitätswerk Prantl Ges.m.b.H. &amp; Co. KG</v>
      </c>
      <c r="H75" s="29" t="str">
        <f>Lf!A45</f>
        <v>AT521011</v>
      </c>
    </row>
    <row r="76" spans="7:8" x14ac:dyDescent="0.2">
      <c r="G76" s="29" t="str">
        <f>Lf!B46</f>
        <v>Elektrizitätswerk Reutte AG</v>
      </c>
      <c r="H76" s="29" t="str">
        <f>Lf!A46</f>
        <v>AT503011</v>
      </c>
    </row>
    <row r="77" spans="7:8" x14ac:dyDescent="0.2">
      <c r="G77" s="29" t="str">
        <f>Lf!B47</f>
        <v>Elektrizitätswerk Sölden reg. Gen.m.b.H.</v>
      </c>
      <c r="H77" s="29" t="str">
        <f>Lf!A47</f>
        <v>AT531011</v>
      </c>
    </row>
    <row r="78" spans="7:8" x14ac:dyDescent="0.2">
      <c r="G78" s="29" t="str">
        <f>Lf!B48</f>
        <v>Elektrizitätswerk Stadler</v>
      </c>
      <c r="H78" s="29" t="str">
        <f>Lf!A48</f>
        <v>AT522011</v>
      </c>
    </row>
    <row r="79" spans="7:8" x14ac:dyDescent="0.2">
      <c r="G79" s="29" t="str">
        <f>Lf!B49</f>
        <v>Elektrizitätswerk Winkler</v>
      </c>
      <c r="H79" s="29" t="str">
        <f>Lf!A49</f>
        <v>AT523011</v>
      </c>
    </row>
    <row r="80" spans="7:8" x14ac:dyDescent="0.2">
      <c r="G80" s="29" t="str">
        <f>Lf!B50</f>
        <v>Elektrizitätswerke Bad Radkersburg GmbH</v>
      </c>
      <c r="H80" s="29" t="str">
        <f>Lf!A50</f>
        <v>AT008451</v>
      </c>
    </row>
    <row r="81" spans="7:8" x14ac:dyDescent="0.2">
      <c r="G81" s="29" t="str">
        <f>Lf!B51</f>
        <v>Elektrizitätswerke Frastanz Gesellschaft m.b.H.</v>
      </c>
      <c r="H81" s="29" t="str">
        <f>Lf!A51</f>
        <v>AT642211</v>
      </c>
    </row>
    <row r="82" spans="7:8" x14ac:dyDescent="0.2">
      <c r="G82" s="29" t="str">
        <f>Lf!B52</f>
        <v>Elektrogenossenschaft Weerberg reg. Gen.m.b.H.</v>
      </c>
      <c r="H82" s="29" t="str">
        <f>Lf!A52</f>
        <v>AT110591</v>
      </c>
    </row>
    <row r="83" spans="7:8" x14ac:dyDescent="0.2">
      <c r="G83" s="29" t="str">
        <f>Lf!B53</f>
        <v>Elektrowerk Assling reg. Gen.m.b.H.</v>
      </c>
      <c r="H83" s="29" t="str">
        <f>Lf!A53</f>
        <v>AT524011</v>
      </c>
    </row>
    <row r="84" spans="7:8" x14ac:dyDescent="0.2">
      <c r="G84" s="29" t="str">
        <f>Lf!B54</f>
        <v>Elektrowerk Schöder GmbH</v>
      </c>
      <c r="H84" s="29" t="str">
        <f>Lf!A54</f>
        <v>AT008721</v>
      </c>
    </row>
    <row r="85" spans="7:8" x14ac:dyDescent="0.2">
      <c r="G85" s="29" t="str">
        <f>Lf!B55</f>
        <v>Elektrowerkgenossenschaft Hopfgarten</v>
      </c>
      <c r="H85" s="29" t="str">
        <f>Lf!A55</f>
        <v>AT530011</v>
      </c>
    </row>
    <row r="86" spans="7:8" x14ac:dyDescent="0.2">
      <c r="G86" s="29" t="str">
        <f>Lf!B56</f>
        <v>ENAMO GmbH</v>
      </c>
      <c r="H86" s="29" t="str">
        <f>Lf!A56</f>
        <v>AT054000</v>
      </c>
    </row>
    <row r="87" spans="7:8" x14ac:dyDescent="0.2">
      <c r="G87" s="29" t="str">
        <f>Lf!B57</f>
        <v>Enamo Ökostrom GmbH</v>
      </c>
      <c r="H87" s="29" t="str">
        <f>Lf!A57</f>
        <v>AT030008</v>
      </c>
    </row>
    <row r="88" spans="7:8" x14ac:dyDescent="0.2">
      <c r="G88" s="29" t="str">
        <f>Lf!B58</f>
        <v>Enamo Ökostrom GmbH - stromdiskont</v>
      </c>
      <c r="H88" s="29" t="str">
        <f>Lf!A58</f>
        <v>AT110191</v>
      </c>
    </row>
    <row r="89" spans="7:8" x14ac:dyDescent="0.2">
      <c r="G89" s="29" t="str">
        <f>Lf!B59</f>
        <v>Energie AG Oberösterreich Trading GmbH</v>
      </c>
      <c r="H89" s="29" t="str">
        <f>Lf!A59</f>
        <v>AT003005</v>
      </c>
    </row>
    <row r="90" spans="7:8" x14ac:dyDescent="0.2">
      <c r="G90" s="29" t="str">
        <f>Lf!B60</f>
        <v>Energie AG Oberösterreich Vertrieb GmbH &amp; Co KG</v>
      </c>
      <c r="H90" s="29" t="str">
        <f>Lf!A60</f>
        <v>AT003003</v>
      </c>
    </row>
    <row r="91" spans="7:8" x14ac:dyDescent="0.2">
      <c r="G91" s="29" t="str">
        <f>Lf!B61</f>
        <v>Energie Burgenland Vertrieb GmbH &amp; Co KG</v>
      </c>
      <c r="H91" s="29" t="str">
        <f>Lf!A61</f>
        <v>AT009001</v>
      </c>
    </row>
    <row r="92" spans="7:8" x14ac:dyDescent="0.2">
      <c r="G92" s="29" t="str">
        <f>Lf!B62</f>
        <v>Energie Graz GmbH</v>
      </c>
      <c r="H92" s="29" t="str">
        <f>Lf!A62</f>
        <v>AT008101</v>
      </c>
    </row>
    <row r="93" spans="7:8" x14ac:dyDescent="0.2">
      <c r="G93" s="29" t="str">
        <f>Lf!B63</f>
        <v>Energie Klagenfurt GmbH</v>
      </c>
      <c r="H93" s="29" t="str">
        <f>Lf!A63</f>
        <v>AT610000</v>
      </c>
    </row>
    <row r="94" spans="7:8" x14ac:dyDescent="0.2">
      <c r="G94" s="29" t="str">
        <f>Lf!B64</f>
        <v>Energie Ried GmbH</v>
      </c>
      <c r="H94" s="29" t="str">
        <f>Lf!A64</f>
        <v>AT003202</v>
      </c>
    </row>
    <row r="95" spans="7:8" x14ac:dyDescent="0.2">
      <c r="G95" s="29" t="str">
        <f>Lf!B65</f>
        <v>Energie Ried Vertrieb GmbH</v>
      </c>
      <c r="H95" s="29" t="str">
        <f>Lf!A65</f>
        <v>AT003203</v>
      </c>
    </row>
    <row r="96" spans="7:8" x14ac:dyDescent="0.2">
      <c r="G96" s="29" t="str">
        <f>Lf!B66</f>
        <v>Energie Steiermark Business GmbH</v>
      </c>
      <c r="H96" s="29" t="str">
        <f>Lf!A66</f>
        <v>AT110451</v>
      </c>
    </row>
    <row r="97" spans="7:8" x14ac:dyDescent="0.2">
      <c r="G97" s="29" t="str">
        <f>Lf!B67</f>
        <v>Energie Steiermark Kunden GmbH</v>
      </c>
      <c r="H97" s="29" t="str">
        <f>Lf!A67</f>
        <v>AT008004</v>
      </c>
    </row>
    <row r="98" spans="7:8" x14ac:dyDescent="0.2">
      <c r="G98" s="29" t="str">
        <f>Lf!B68</f>
        <v>Energie Steiermark Natur GmbH</v>
      </c>
      <c r="H98" s="29" t="str">
        <f>Lf!A68</f>
        <v>AT008301</v>
      </c>
    </row>
    <row r="99" spans="7:8" x14ac:dyDescent="0.2">
      <c r="G99" s="29" t="str">
        <f>Lf!B69</f>
        <v>ENERGIEALLIANZ Austria GmbH</v>
      </c>
      <c r="H99" s="29" t="str">
        <f>Lf!A69</f>
        <v>AT011008</v>
      </c>
    </row>
    <row r="100" spans="7:8" x14ac:dyDescent="0.2">
      <c r="G100" s="29" t="str">
        <f>Lf!B70</f>
        <v>Energieversorgung Kleinwalsertal</v>
      </c>
      <c r="H100" s="29" t="str">
        <f>Lf!A70</f>
        <v>AT687211</v>
      </c>
    </row>
    <row r="101" spans="7:8" x14ac:dyDescent="0.2">
      <c r="G101" s="29" t="str">
        <f>Lf!B71</f>
        <v>Energieversorgungs GmbH</v>
      </c>
      <c r="H101" s="29" t="str">
        <f>Lf!A71</f>
        <v>AT003582</v>
      </c>
    </row>
    <row r="102" spans="7:8" x14ac:dyDescent="0.2">
      <c r="G102" s="29" t="str">
        <f>Lf!B72</f>
        <v>Energieversorgungsunternehmen der Florian Lugitsch Gruppe GmbH</v>
      </c>
      <c r="H102" s="29" t="str">
        <f>Lf!A72</f>
        <v>AT008581</v>
      </c>
    </row>
    <row r="103" spans="7:8" x14ac:dyDescent="0.2">
      <c r="G103" s="29" t="str">
        <f>Lf!B73</f>
        <v>Energy Services Handels- und Dienstleistungs G.m.b.H.</v>
      </c>
      <c r="H103" s="29" t="str">
        <f>Lf!A73</f>
        <v>AT540000</v>
      </c>
    </row>
    <row r="104" spans="7:8" x14ac:dyDescent="0.2">
      <c r="G104" s="29" t="str">
        <f>Lf!B74</f>
        <v>ENVESTA Energie- und Dienstleistungs GmbH</v>
      </c>
      <c r="H104" s="29" t="str">
        <f>Lf!A74</f>
        <v>AT008561</v>
      </c>
    </row>
    <row r="105" spans="7:8" x14ac:dyDescent="0.2">
      <c r="G105" s="29" t="str">
        <f>Lf!B75</f>
        <v>EVN Energievertrieb GmbH &amp; Co KG</v>
      </c>
      <c r="H105" s="29" t="str">
        <f>Lf!A75</f>
        <v>AT002004</v>
      </c>
    </row>
    <row r="106" spans="7:8" x14ac:dyDescent="0.2">
      <c r="G106" s="29" t="str">
        <f>Lf!B76</f>
        <v>EVU der Marktgemeinde Eibiswald</v>
      </c>
      <c r="H106" s="29" t="str">
        <f>Lf!A76</f>
        <v>AT008391</v>
      </c>
    </row>
    <row r="107" spans="7:8" x14ac:dyDescent="0.2">
      <c r="G107" s="29" t="str">
        <f>Lf!B77</f>
        <v>EVU der Stadtgemeinde Mureck</v>
      </c>
      <c r="H107" s="29" t="str">
        <f>Lf!A77</f>
        <v>AT008361</v>
      </c>
    </row>
    <row r="108" spans="7:8" x14ac:dyDescent="0.2">
      <c r="G108" s="29" t="str">
        <f>Lf!B78</f>
        <v>EVU Gerald Mathe e.U. Mathe</v>
      </c>
      <c r="H108" s="29" t="str">
        <f>Lf!A78</f>
        <v>AT003571</v>
      </c>
    </row>
    <row r="109" spans="7:8" x14ac:dyDescent="0.2">
      <c r="G109" s="29" t="str">
        <f>Lf!B79</f>
        <v>EW Schattwald</v>
      </c>
      <c r="H109" s="29" t="str">
        <f>Lf!A79</f>
        <v>AT585011</v>
      </c>
    </row>
    <row r="110" spans="7:8" x14ac:dyDescent="0.2">
      <c r="G110" s="29" t="str">
        <f>Lf!B80</f>
        <v>Ewerk der Marktgemeinde Unzmarkt</v>
      </c>
      <c r="H110" s="29" t="str">
        <f>Lf!A80</f>
        <v>AT008411</v>
      </c>
    </row>
    <row r="111" spans="7:8" x14ac:dyDescent="0.2">
      <c r="G111" s="29" t="str">
        <f>Lf!B81</f>
        <v>E-Werk Dietrichschlag eGen</v>
      </c>
      <c r="H111" s="29" t="str">
        <f>Lf!A81</f>
        <v>AT003921</v>
      </c>
    </row>
    <row r="112" spans="7:8" x14ac:dyDescent="0.2">
      <c r="G112" s="29" t="str">
        <f>Lf!B82</f>
        <v>E-Werk Ebner Ges.m.b.H.</v>
      </c>
      <c r="H112" s="29" t="str">
        <f>Lf!A82</f>
        <v>AT008731</v>
      </c>
    </row>
    <row r="113" spans="7:8" x14ac:dyDescent="0.2">
      <c r="G113" s="29" t="str">
        <f>Lf!B83</f>
        <v>E-Werk Fernitz, Ing. Franz Pukarthofer GmbH &amp; Co KG</v>
      </c>
      <c r="H113" s="29" t="str">
        <f>Lf!A83</f>
        <v>AT008571</v>
      </c>
    </row>
    <row r="114" spans="7:8" x14ac:dyDescent="0.2">
      <c r="G114" s="29" t="str">
        <f>Lf!B84</f>
        <v>E-Werk Gleinstätten GmbH</v>
      </c>
      <c r="H114" s="29" t="str">
        <f>Lf!A84</f>
        <v>AT008741</v>
      </c>
    </row>
    <row r="115" spans="7:8" x14ac:dyDescent="0.2">
      <c r="G115" s="29" t="str">
        <f>Lf!B85</f>
        <v>E-Werk Gösting Stromversorgungs GmbH</v>
      </c>
      <c r="H115" s="29" t="str">
        <f>Lf!A85</f>
        <v>AT008211</v>
      </c>
    </row>
    <row r="116" spans="7:8" x14ac:dyDescent="0.2">
      <c r="G116" s="29" t="str">
        <f>Lf!B86</f>
        <v>E-Werk Hechenblaikner</v>
      </c>
      <c r="H116" s="29" t="str">
        <f>Lf!A86</f>
        <v>AT580011</v>
      </c>
    </row>
    <row r="117" spans="7:8" x14ac:dyDescent="0.2">
      <c r="G117" s="29" t="str">
        <f>Lf!B87</f>
        <v>E-Werk Neudau Kottulinsky KG</v>
      </c>
      <c r="H117" s="29" t="str">
        <f>Lf!A87</f>
        <v>AT008961</v>
      </c>
    </row>
    <row r="118" spans="7:8" x14ac:dyDescent="0.2">
      <c r="G118" s="29" t="str">
        <f>Lf!B88</f>
        <v>E-Werk Piwetz</v>
      </c>
      <c r="H118" s="29" t="str">
        <f>Lf!A88</f>
        <v>AT008951</v>
      </c>
    </row>
    <row r="119" spans="7:8" x14ac:dyDescent="0.2">
      <c r="G119" s="29" t="str">
        <f>Lf!B89</f>
        <v>E-Werk Ranklleiten</v>
      </c>
      <c r="H119" s="29" t="str">
        <f>Lf!A89</f>
        <v>AT003591</v>
      </c>
    </row>
    <row r="120" spans="7:8" x14ac:dyDescent="0.2">
      <c r="G120" s="29" t="str">
        <f>Lf!B90</f>
        <v>E-Werk Redlmühle B. Drack Elektrotechnik</v>
      </c>
      <c r="H120" s="29" t="str">
        <f>Lf!A90</f>
        <v>AT003911</v>
      </c>
    </row>
    <row r="121" spans="7:8" x14ac:dyDescent="0.2">
      <c r="G121" s="29" t="str">
        <f>Lf!B91</f>
        <v>E-WERK Sarmingstein Ing. Heinz Engelmann &amp; CoKG</v>
      </c>
      <c r="H121" s="29" t="str">
        <f>Lf!A91</f>
        <v>AT002901</v>
      </c>
    </row>
    <row r="122" spans="7:8" x14ac:dyDescent="0.2">
      <c r="G122" s="29" t="str">
        <f>Lf!B92</f>
        <v>E-Werk Schwaighofer GmbH</v>
      </c>
      <c r="H122" s="29" t="str">
        <f>Lf!A92</f>
        <v>AT000251</v>
      </c>
    </row>
    <row r="123" spans="7:8" x14ac:dyDescent="0.2">
      <c r="G123" s="29" t="str">
        <f>Lf!B93</f>
        <v>E-Werk Sigl GmbH &amp; Co KG</v>
      </c>
      <c r="H123" s="29" t="str">
        <f>Lf!A93</f>
        <v>AT008541</v>
      </c>
    </row>
    <row r="124" spans="7:8" x14ac:dyDescent="0.2">
      <c r="G124" s="29" t="str">
        <f>Lf!B94</f>
        <v>E-Werk Stadler GmbH</v>
      </c>
      <c r="H124" s="29" t="str">
        <f>Lf!A94</f>
        <v>AT522011</v>
      </c>
    </row>
    <row r="125" spans="7:8" x14ac:dyDescent="0.2">
      <c r="G125" s="29" t="str">
        <f>Lf!B95</f>
        <v>E-Werk Stubenberg reg. Gen.m.b.H.</v>
      </c>
      <c r="H125" s="29" t="str">
        <f>Lf!A95</f>
        <v>AT008911</v>
      </c>
    </row>
    <row r="126" spans="7:8" x14ac:dyDescent="0.2">
      <c r="G126" s="29" t="str">
        <f>Lf!B96</f>
        <v>E-Werk Wüster K.G.</v>
      </c>
      <c r="H126" s="29" t="str">
        <f>Lf!A96</f>
        <v>AT002231</v>
      </c>
    </row>
    <row r="127" spans="7:8" x14ac:dyDescent="0.2">
      <c r="G127" s="29" t="str">
        <f>Lf!B97</f>
        <v>Feistritzthaler Elektrizitätswerk</v>
      </c>
      <c r="H127" s="29" t="str">
        <f>Lf!A97</f>
        <v>AT008871</v>
      </c>
    </row>
    <row r="128" spans="7:8" x14ac:dyDescent="0.2">
      <c r="G128" s="29" t="str">
        <f>Lf!B98</f>
        <v>Forstverwaltung Neuhaus Alpl Kraftwerksbetrieb</v>
      </c>
      <c r="H128" s="29" t="str">
        <f>Lf!A98</f>
        <v>AT002291</v>
      </c>
    </row>
    <row r="129" spans="7:8" x14ac:dyDescent="0.2">
      <c r="G129" s="29" t="str">
        <f>Lf!B99</f>
        <v>Friedrich Pölsler</v>
      </c>
      <c r="H129" s="29" t="str">
        <f>Lf!A99</f>
        <v>AT008461</v>
      </c>
    </row>
    <row r="130" spans="7:8" x14ac:dyDescent="0.2">
      <c r="G130" s="29" t="str">
        <f>Lf!B100</f>
        <v>GEN-I Vienna GmbH</v>
      </c>
      <c r="H130" s="29" t="str">
        <f>Lf!A100</f>
        <v>AT460001</v>
      </c>
    </row>
    <row r="131" spans="7:8" x14ac:dyDescent="0.2">
      <c r="G131" s="29" t="str">
        <f>Lf!B101</f>
        <v>Gertraud Schafler GmbH</v>
      </c>
      <c r="H131" s="29" t="str">
        <f>Lf!A101</f>
        <v>AT008691</v>
      </c>
    </row>
    <row r="132" spans="7:8" x14ac:dyDescent="0.2">
      <c r="G132" s="29" t="str">
        <f>Lf!B102</f>
        <v>GETEC Energie AG</v>
      </c>
      <c r="H132" s="29" t="str">
        <f>Lf!A102</f>
        <v>AT560001</v>
      </c>
    </row>
    <row r="133" spans="7:8" x14ac:dyDescent="0.2">
      <c r="G133" s="29" t="str">
        <f>Lf!B103</f>
        <v>Getzner, Mutter &amp; Cie. Ges.m.b.H. &amp; Co.</v>
      </c>
      <c r="H133" s="29" t="str">
        <f>Lf!A103</f>
        <v>AT645211</v>
      </c>
    </row>
    <row r="134" spans="7:8" x14ac:dyDescent="0.2">
      <c r="G134" s="29" t="str">
        <f>Lf!B104</f>
        <v>Gottfried Wolf GmbH</v>
      </c>
      <c r="H134" s="29" t="str">
        <f>Lf!A104</f>
        <v>AT527011</v>
      </c>
    </row>
    <row r="135" spans="7:8" x14ac:dyDescent="0.2">
      <c r="G135" s="29" t="str">
        <f>Lf!B105</f>
        <v>H &amp; C Polsterer Ges.n.b.R.</v>
      </c>
      <c r="H135" s="29" t="str">
        <f>Lf!A105</f>
        <v>AT002401</v>
      </c>
    </row>
    <row r="136" spans="7:8" x14ac:dyDescent="0.2">
      <c r="G136" s="29" t="str">
        <f>Lf!B106</f>
        <v>Innsbrucker Kommunalbetriebe AG</v>
      </c>
      <c r="H136" s="29" t="str">
        <f>Lf!A106</f>
        <v>AT502011</v>
      </c>
    </row>
    <row r="137" spans="7:8" x14ac:dyDescent="0.2">
      <c r="G137" s="29" t="str">
        <f>Lf!B107</f>
        <v>Joh. Pengg Holding Gesellschaft m.b.H.</v>
      </c>
      <c r="H137" s="29" t="str">
        <f>Lf!A107</f>
        <v>AT008931</v>
      </c>
    </row>
    <row r="138" spans="7:8" x14ac:dyDescent="0.2">
      <c r="G138" s="29" t="str">
        <f>Lf!B108</f>
        <v>K.u.F. Drack Gesellschaft m.b.H. &amp; Co.KG</v>
      </c>
      <c r="H138" s="29" t="str">
        <f>Lf!A108</f>
        <v>AT003521</v>
      </c>
    </row>
    <row r="139" spans="7:8" x14ac:dyDescent="0.2">
      <c r="G139" s="29" t="str">
        <f>Lf!B109</f>
        <v>Karl Mitheis GmbH</v>
      </c>
      <c r="H139" s="29" t="str">
        <f>Lf!A109</f>
        <v>AT003581</v>
      </c>
    </row>
    <row r="140" spans="7:8" x14ac:dyDescent="0.2">
      <c r="G140" s="29" t="str">
        <f>Lf!B110</f>
        <v>KARLSTROM e.U.</v>
      </c>
      <c r="H140" s="29" t="str">
        <f>Lf!A110</f>
        <v>AT003471</v>
      </c>
    </row>
    <row r="141" spans="7:8" x14ac:dyDescent="0.2">
      <c r="G141" s="29" t="str">
        <f>Lf!B111</f>
        <v>KELAG-Kärntner Elektrizitäts-Aktiengesellschaft</v>
      </c>
      <c r="H141" s="29" t="str">
        <f>Lf!A111</f>
        <v>AT007003</v>
      </c>
    </row>
    <row r="142" spans="7:8" x14ac:dyDescent="0.2">
      <c r="G142" s="29" t="e">
        <f>Lf!#REF!</f>
        <v>#REF!</v>
      </c>
      <c r="H142" s="29" t="e">
        <f>Lf!#REF!</f>
        <v>#REF!</v>
      </c>
    </row>
    <row r="143" spans="7:8" x14ac:dyDescent="0.2">
      <c r="G143" s="29" t="str">
        <f>Lf!B112</f>
        <v>Kiendler GmbH</v>
      </c>
      <c r="H143" s="29" t="str">
        <f>Lf!A112</f>
        <v>AT008631</v>
      </c>
    </row>
    <row r="144" spans="7:8" x14ac:dyDescent="0.2">
      <c r="G144" s="29" t="str">
        <f>Lf!B113</f>
        <v>Klausbauer Holzindustrie Ges.m.b.H. &amp; Co. KG</v>
      </c>
      <c r="H144" s="29" t="str">
        <f>Lf!A113</f>
        <v>AT008251</v>
      </c>
    </row>
    <row r="145" spans="7:8" x14ac:dyDescent="0.2">
      <c r="G145" s="29" t="str">
        <f>Lf!B114</f>
        <v>KneidingerIMMO GmbH</v>
      </c>
      <c r="H145" s="29" t="str">
        <f>Lf!A114</f>
        <v>AT003901</v>
      </c>
    </row>
    <row r="146" spans="7:8" x14ac:dyDescent="0.2">
      <c r="G146" s="29" t="str">
        <f>Lf!B115</f>
        <v>Kommunalbetriebe Hopfgarten GmbH</v>
      </c>
      <c r="H146" s="29" t="str">
        <f>Lf!A115</f>
        <v>AT512011</v>
      </c>
    </row>
    <row r="147" spans="7:8" x14ac:dyDescent="0.2">
      <c r="G147" s="29" t="str">
        <f>Lf!B116</f>
        <v>Kommunalbetriebe Rinn GmbH</v>
      </c>
      <c r="H147" s="29" t="str">
        <f>Lf!A116</f>
        <v>AT535011</v>
      </c>
    </row>
    <row r="148" spans="7:8" x14ac:dyDescent="0.2">
      <c r="G148" s="29" t="str">
        <f>Lf!B117</f>
        <v>KoM-SOLUTION GmbH</v>
      </c>
      <c r="H148" s="29" t="str">
        <f>Lf!A117</f>
        <v>AT110240</v>
      </c>
    </row>
    <row r="149" spans="7:8" x14ac:dyDescent="0.2">
      <c r="G149" s="29" t="str">
        <f>Lf!B118</f>
        <v>Kraftwerk Glatzing-Rüstorf reg.Gen.mbH.</v>
      </c>
      <c r="H149" s="29" t="str">
        <f>Lf!A118</f>
        <v>AT003511</v>
      </c>
    </row>
    <row r="150" spans="7:8" x14ac:dyDescent="0.2">
      <c r="G150" s="29" t="str">
        <f>Lf!B119</f>
        <v>Kraftwerk Haim KG</v>
      </c>
      <c r="H150" s="29" t="str">
        <f>Lf!A119</f>
        <v>AT509011</v>
      </c>
    </row>
    <row r="151" spans="7:8" x14ac:dyDescent="0.2">
      <c r="G151" s="29" t="str">
        <f>Lf!B120</f>
        <v>Kupelwieser'sche Forstverwaltung Seehof</v>
      </c>
      <c r="H151" s="29" t="str">
        <f>Lf!A120</f>
        <v>AT002181</v>
      </c>
    </row>
    <row r="152" spans="7:8" x14ac:dyDescent="0.2">
      <c r="G152" s="29" t="str">
        <f>Lf!B121</f>
        <v>LCG Energy GmbH</v>
      </c>
      <c r="H152" s="29" t="str">
        <f>Lf!A121</f>
        <v>AT112221</v>
      </c>
    </row>
    <row r="153" spans="7:8" x14ac:dyDescent="0.2">
      <c r="G153" s="29" t="str">
        <f>Lf!B122</f>
        <v>Lechwerke AG</v>
      </c>
      <c r="H153" s="29" t="str">
        <f>Lf!A122</f>
        <v>AT547511</v>
      </c>
    </row>
    <row r="154" spans="7:8" x14ac:dyDescent="0.2">
      <c r="G154" s="29" t="str">
        <f>Lf!B123</f>
        <v>Licht- u. Kraftstromvertrieb der Marktgemeinde Göstling/Ybbs</v>
      </c>
      <c r="H154" s="29" t="str">
        <f>Lf!A123</f>
        <v>AT002121</v>
      </c>
    </row>
    <row r="155" spans="7:8" x14ac:dyDescent="0.2">
      <c r="G155" s="29" t="str">
        <f>Lf!B124</f>
        <v>Licht- und Kraftstromvertrieb der Gemeinde Opponitz (LKV Opponitz)</v>
      </c>
      <c r="H155" s="29" t="str">
        <f>Lf!A124</f>
        <v>AT002301</v>
      </c>
    </row>
    <row r="156" spans="7:8" x14ac:dyDescent="0.2">
      <c r="G156" s="29" t="str">
        <f>Lf!B125</f>
        <v>Licht- und Kraftvertrieb der Gemeinde Hollenstein</v>
      </c>
      <c r="H156" s="29" t="str">
        <f>Lf!A125</f>
        <v>AT002131</v>
      </c>
    </row>
    <row r="157" spans="7:8" x14ac:dyDescent="0.2">
      <c r="G157" s="29" t="str">
        <f>Lf!B126</f>
        <v>Lichtgenossenschaft Neukirchen registrierte Genossenschaft m.b.H.</v>
      </c>
      <c r="H157" s="29" t="str">
        <f>Lf!A126</f>
        <v>AT004121</v>
      </c>
    </row>
    <row r="158" spans="7:8" x14ac:dyDescent="0.2">
      <c r="G158" s="29" t="str">
        <f>Lf!B127</f>
        <v>Linz Strom Vertrieb Nfg GmbH &amp; Co KG</v>
      </c>
      <c r="H158" s="29" t="str">
        <f>Lf!A127</f>
        <v>AT003101</v>
      </c>
    </row>
    <row r="159" spans="7:8" x14ac:dyDescent="0.2">
      <c r="G159" s="29" t="str">
        <f>Lf!B128</f>
        <v>Ludwig Polsterer Holding Ges.m.b.H.</v>
      </c>
      <c r="H159" s="29" t="str">
        <f>Lf!A128</f>
        <v>AT002271</v>
      </c>
    </row>
    <row r="160" spans="7:8" x14ac:dyDescent="0.2">
      <c r="G160" s="29" t="str">
        <f>Lf!B129</f>
        <v>M4Energy eG</v>
      </c>
      <c r="H160" s="29" t="str">
        <f>Lf!A129</f>
        <v>AT112091</v>
      </c>
    </row>
    <row r="161" spans="7:8" x14ac:dyDescent="0.2">
      <c r="G161" s="29" t="str">
        <f>Lf!B130</f>
        <v>Mag. Engelbert Tassotti</v>
      </c>
      <c r="H161" s="29" t="str">
        <f>Lf!A130</f>
        <v>AT008991</v>
      </c>
    </row>
    <row r="162" spans="7:8" x14ac:dyDescent="0.2">
      <c r="G162" s="29" t="str">
        <f>Lf!B131</f>
        <v>Marktgemeinde Neumarkt Versorgungsbetriebsges.mbH</v>
      </c>
      <c r="H162" s="29" t="str">
        <f>Lf!A131</f>
        <v>AT008421</v>
      </c>
    </row>
    <row r="163" spans="7:8" x14ac:dyDescent="0.2">
      <c r="G163" s="29" t="str">
        <f>Lf!B132</f>
        <v>Max Energy GmbH</v>
      </c>
      <c r="H163" s="29" t="str">
        <f>Lf!A132</f>
        <v>AT110481</v>
      </c>
    </row>
    <row r="164" spans="7:8" x14ac:dyDescent="0.2">
      <c r="G164" s="29" t="str">
        <f>Lf!B133</f>
        <v>MAXENERGY Austria Handels GmbH</v>
      </c>
      <c r="H164" s="29" t="str">
        <f>Lf!A133</f>
        <v>AT110861</v>
      </c>
    </row>
    <row r="165" spans="7:8" x14ac:dyDescent="0.2">
      <c r="G165" s="29" t="str">
        <f>Lf!B134</f>
        <v>McStrom GmbH</v>
      </c>
      <c r="H165" s="29" t="str">
        <f>Lf!A134</f>
        <v>AT112350</v>
      </c>
    </row>
    <row r="166" spans="7:8" x14ac:dyDescent="0.2">
      <c r="G166" s="29" t="str">
        <f>Lf!B135</f>
        <v>MeinAlpenStrom GmbH</v>
      </c>
      <c r="H166" s="29" t="str">
        <f>Lf!A135</f>
        <v>AT112040</v>
      </c>
    </row>
    <row r="167" spans="7:8" x14ac:dyDescent="0.2">
      <c r="G167" s="29" t="str">
        <f>Lf!B136</f>
        <v>Montafonerbahn AG</v>
      </c>
      <c r="H167" s="29" t="str">
        <f>Lf!A136</f>
        <v>AT643211</v>
      </c>
    </row>
    <row r="168" spans="7:8" x14ac:dyDescent="0.2">
      <c r="G168" s="29" t="str">
        <f>Lf!B137</f>
        <v>MONTANA Energie-Handel AT GmbH</v>
      </c>
      <c r="H168" s="29" t="str">
        <f>Lf!A137</f>
        <v>AT112151</v>
      </c>
    </row>
    <row r="169" spans="7:8" x14ac:dyDescent="0.2">
      <c r="G169" s="29" t="str">
        <f>Lf!B138</f>
        <v>Murauer Stadtwerke GmbH</v>
      </c>
      <c r="H169" s="29" t="str">
        <f>Lf!A138</f>
        <v>AT008431</v>
      </c>
    </row>
    <row r="170" spans="7:8" x14ac:dyDescent="0.2">
      <c r="G170" s="29" t="str">
        <f>Lf!B139</f>
        <v>MyElectric Energievertriebs- und -dienstleistungs GmbH</v>
      </c>
      <c r="H170" s="29" t="str">
        <f>Lf!A139</f>
        <v>AT071000</v>
      </c>
    </row>
    <row r="171" spans="7:8" x14ac:dyDescent="0.2">
      <c r="G171" s="29" t="str">
        <f>Lf!B140</f>
        <v>Naturkraft Energievertriebsgesellschaft m.b.H.</v>
      </c>
      <c r="H171" s="29" t="str">
        <f>Lf!A140</f>
        <v>AT011002</v>
      </c>
    </row>
    <row r="172" spans="7:8" x14ac:dyDescent="0.2">
      <c r="G172" s="29" t="str">
        <f>Lf!B141</f>
        <v>N-ERGIE Aktiengesellschaft</v>
      </c>
      <c r="H172" s="29" t="str">
        <f>Lf!A141</f>
        <v>AT110461</v>
      </c>
    </row>
    <row r="173" spans="7:8" x14ac:dyDescent="0.2">
      <c r="G173" s="29" t="str">
        <f>Lf!B142</f>
        <v>ÖBB-Infrastruktur Aktiengesellschaft</v>
      </c>
      <c r="H173" s="29" t="str">
        <f>Lf!A142</f>
        <v>AT009992</v>
      </c>
    </row>
    <row r="174" spans="7:8" x14ac:dyDescent="0.2">
      <c r="G174" s="29" t="str">
        <f>Lf!B143</f>
        <v>ÖBB-Infrastruktur Aktiengesellschaft - LIEF_2</v>
      </c>
      <c r="H174" s="29" t="str">
        <f>Lf!A143</f>
        <v>AT009994</v>
      </c>
    </row>
    <row r="175" spans="7:8" x14ac:dyDescent="0.2">
      <c r="G175" s="29" t="str">
        <f>Lf!B144</f>
        <v>oekostrom GmbH für Vertrieb, Planung und Energiedienstleistungen</v>
      </c>
      <c r="H175" s="29" t="str">
        <f>Lf!A144</f>
        <v>AT061001</v>
      </c>
    </row>
    <row r="176" spans="7:8" x14ac:dyDescent="0.2">
      <c r="G176" s="29" t="str">
        <f>Lf!B145</f>
        <v>Pfalzwerke AG</v>
      </c>
      <c r="H176" s="29" t="str">
        <f>Lf!A145</f>
        <v>AT513501</v>
      </c>
    </row>
    <row r="177" spans="7:8" x14ac:dyDescent="0.2">
      <c r="G177" s="29" t="str">
        <f>Lf!B146</f>
        <v>PST Europe Sales GmbH</v>
      </c>
      <c r="H177" s="29" t="str">
        <f>Lf!A146</f>
        <v>AT110611</v>
      </c>
    </row>
    <row r="178" spans="7:8" x14ac:dyDescent="0.2">
      <c r="G178" s="29" t="str">
        <f>Lf!B147</f>
        <v>Plövner Schmiede GesmbH</v>
      </c>
      <c r="H178" s="29" t="str">
        <f>Lf!A147</f>
        <v>AT576011</v>
      </c>
    </row>
    <row r="179" spans="7:8" x14ac:dyDescent="0.2">
      <c r="G179" s="29" t="str">
        <f>Lf!B148</f>
        <v>PW Stromversorgungsgesellschaft m.b.H.</v>
      </c>
      <c r="H179" s="29" t="str">
        <f>Lf!A148</f>
        <v>AT008201</v>
      </c>
    </row>
    <row r="180" spans="7:8" x14ac:dyDescent="0.2">
      <c r="G180" s="29" t="str">
        <f>Lf!B149</f>
        <v>Regionalwerk Bodensee GmbH &amp; Co. KG</v>
      </c>
      <c r="H180" s="29" t="str">
        <f>Lf!A149</f>
        <v>AT112011</v>
      </c>
    </row>
    <row r="181" spans="7:8" x14ac:dyDescent="0.2">
      <c r="G181" s="29" t="str">
        <f>Lf!B150</f>
        <v>Reinisch Ingrid E-Werk</v>
      </c>
      <c r="H181" s="29" t="str">
        <f>Lf!A150</f>
        <v>AT581011</v>
      </c>
    </row>
    <row r="182" spans="7:8" x14ac:dyDescent="0.2">
      <c r="G182" s="29" t="str">
        <f>Lf!B151</f>
        <v>Revertera'sches Elektrizitätswerk</v>
      </c>
      <c r="H182" s="29" t="str">
        <f>Lf!A151</f>
        <v>AT003541</v>
      </c>
    </row>
    <row r="183" spans="7:8" x14ac:dyDescent="0.2">
      <c r="G183" s="29" t="str">
        <f>Lf!B152</f>
        <v>Salzburg AG für Energie, Verkehr und Telekommunikation</v>
      </c>
      <c r="H183" s="29" t="str">
        <f>Lf!A152</f>
        <v>AT004002</v>
      </c>
    </row>
    <row r="184" spans="7:8" x14ac:dyDescent="0.2">
      <c r="G184" s="29" t="str">
        <f>Lf!B153</f>
        <v>Salzburg Ökoenergie GmbH</v>
      </c>
      <c r="H184" s="29" t="str">
        <f>Lf!A153</f>
        <v>AT004007</v>
      </c>
    </row>
    <row r="185" spans="7:8" x14ac:dyDescent="0.2">
      <c r="G185" s="29" t="str">
        <f>Lf!B154</f>
        <v>schlaustrom GmbH</v>
      </c>
      <c r="H185" s="29" t="str">
        <f>Lf!A154</f>
        <v>AT110341</v>
      </c>
    </row>
    <row r="186" spans="7:8" x14ac:dyDescent="0.2">
      <c r="G186" s="29" t="str">
        <f>Lf!B155</f>
        <v>Schwarz, Waggendorffer &amp; Co. Elektrizitätswerk GmbH</v>
      </c>
      <c r="H186" s="29" t="str">
        <f>Lf!A155</f>
        <v>AT008851</v>
      </c>
    </row>
    <row r="187" spans="7:8" x14ac:dyDescent="0.2">
      <c r="G187" s="29" t="str">
        <f>Lf!B156</f>
        <v>Solar Graz GmbH</v>
      </c>
      <c r="H187" s="29" t="str">
        <f>Lf!A156</f>
        <v>AT110361</v>
      </c>
    </row>
    <row r="188" spans="7:8" x14ac:dyDescent="0.2">
      <c r="G188" s="29" t="str">
        <f>Lf!B157</f>
        <v>Stadtbetriebe Mariazell Gesellschaft m.b.H.</v>
      </c>
      <c r="H188" s="29" t="str">
        <f>Lf!A157</f>
        <v>AT008441</v>
      </c>
    </row>
    <row r="189" spans="7:8" x14ac:dyDescent="0.2">
      <c r="G189" s="29" t="str">
        <f>Lf!B158</f>
        <v>Städtische Betriebe Rottenmann GmbH</v>
      </c>
      <c r="H189" s="29" t="str">
        <f>Lf!A158</f>
        <v>AT008351</v>
      </c>
    </row>
    <row r="190" spans="7:8" x14ac:dyDescent="0.2">
      <c r="G190" s="29" t="str">
        <f>Lf!B159</f>
        <v>Stadtwerke Amstetten</v>
      </c>
      <c r="H190" s="29" t="str">
        <f>Lf!A159</f>
        <v>AT002111</v>
      </c>
    </row>
    <row r="191" spans="7:8" x14ac:dyDescent="0.2">
      <c r="G191" s="29" t="str">
        <f>Lf!B160</f>
        <v>Stadtwerke Bruck a.d. Mur</v>
      </c>
      <c r="H191" s="29" t="str">
        <f>Lf!A160</f>
        <v>AT008141</v>
      </c>
    </row>
    <row r="192" spans="7:8" x14ac:dyDescent="0.2">
      <c r="G192" s="29" t="str">
        <f>Lf!B161</f>
        <v>Stadtwerke Feldkirch</v>
      </c>
      <c r="H192" s="29" t="str">
        <f>Lf!A161</f>
        <v>AT641211</v>
      </c>
    </row>
    <row r="193" spans="7:8" x14ac:dyDescent="0.2">
      <c r="G193" s="29" t="str">
        <f>Lf!B162</f>
        <v>Stadtwerke Fürstenfeld GmbH</v>
      </c>
      <c r="H193" s="29" t="str">
        <f>Lf!A162</f>
        <v>AT008151</v>
      </c>
    </row>
    <row r="194" spans="7:8" x14ac:dyDescent="0.2">
      <c r="G194" s="29" t="str">
        <f>Lf!B163</f>
        <v>Stadtwerke Hall in Tirol GmbH</v>
      </c>
      <c r="H194" s="29" t="str">
        <f>Lf!A163</f>
        <v>AT504011</v>
      </c>
    </row>
    <row r="195" spans="7:8" x14ac:dyDescent="0.2">
      <c r="G195" s="29" t="str">
        <f>Lf!B164</f>
        <v>Stadtwerke Hartberg Energieversorgungs GmbH</v>
      </c>
      <c r="H195" s="29" t="str">
        <f>Lf!A164</f>
        <v>AT008471</v>
      </c>
    </row>
    <row r="196" spans="7:8" x14ac:dyDescent="0.2">
      <c r="G196" s="29" t="str">
        <f>Lf!B165</f>
        <v>Stadtwerke Imst</v>
      </c>
      <c r="H196" s="29" t="str">
        <f>Lf!A165</f>
        <v>AT516011</v>
      </c>
    </row>
    <row r="197" spans="7:8" x14ac:dyDescent="0.2">
      <c r="G197" s="29" t="str">
        <f>Lf!B166</f>
        <v>Stadtwerke Judenburg AG</v>
      </c>
      <c r="H197" s="29" t="str">
        <f>Lf!A166</f>
        <v>AT008161</v>
      </c>
    </row>
    <row r="198" spans="7:8" x14ac:dyDescent="0.2">
      <c r="G198" s="29" t="str">
        <f>Lf!B167</f>
        <v>Stadtwerke Kapfenberg GmbH</v>
      </c>
      <c r="H198" s="29" t="str">
        <f>Lf!A167</f>
        <v>AT008171</v>
      </c>
    </row>
    <row r="199" spans="7:8" x14ac:dyDescent="0.2">
      <c r="G199" s="29" t="str">
        <f>Lf!B168</f>
        <v>Stadtwerke Kitzbühel</v>
      </c>
      <c r="H199" s="29" t="str">
        <f>Lf!A168</f>
        <v>AT505011</v>
      </c>
    </row>
    <row r="200" spans="7:8" x14ac:dyDescent="0.2">
      <c r="G200" s="29" t="str">
        <f>Lf!B169</f>
        <v>Stadtwerke Klagenfurt AG</v>
      </c>
      <c r="H200" s="29" t="str">
        <f>Lf!A169</f>
        <v>AT007102</v>
      </c>
    </row>
    <row r="201" spans="7:8" x14ac:dyDescent="0.2">
      <c r="G201" s="29" t="str">
        <f>Lf!B170</f>
        <v>Stadtwerke Köflach GmbH</v>
      </c>
      <c r="H201" s="29" t="str">
        <f>Lf!A170</f>
        <v>AT008181</v>
      </c>
    </row>
    <row r="202" spans="7:8" x14ac:dyDescent="0.2">
      <c r="G202" s="29" t="str">
        <f>Lf!B171</f>
        <v>Stadtwerke Kufstein GmbH</v>
      </c>
      <c r="H202" s="29" t="str">
        <f>Lf!A171</f>
        <v>AT506011</v>
      </c>
    </row>
    <row r="203" spans="7:8" x14ac:dyDescent="0.2">
      <c r="G203" s="29" t="str">
        <f>Lf!B172</f>
        <v>Stadtwerke Lindau GmbH &amp; Co. KG</v>
      </c>
      <c r="H203" s="29" t="str">
        <f>Lf!A172</f>
        <v>AT638211</v>
      </c>
    </row>
    <row r="204" spans="7:8" x14ac:dyDescent="0.2">
      <c r="G204" s="29" t="str">
        <f>Lf!B173</f>
        <v>Stadtwerke Mürzzuschlag GmbH</v>
      </c>
      <c r="H204" s="29" t="str">
        <f>Lf!A173</f>
        <v>AT008191</v>
      </c>
    </row>
    <row r="205" spans="7:8" x14ac:dyDescent="0.2">
      <c r="G205" s="29" t="str">
        <f>Lf!B174</f>
        <v>Stadtwerke Schwaz</v>
      </c>
      <c r="H205" s="29" t="str">
        <f>Lf!A174</f>
        <v>AT507011</v>
      </c>
    </row>
    <row r="206" spans="7:8" x14ac:dyDescent="0.2">
      <c r="G206" s="29" t="str">
        <f>Lf!B175</f>
        <v>Stadtwerke Trofaiach Ges.m.b.H.</v>
      </c>
      <c r="H206" s="29" t="str">
        <f>Lf!A175</f>
        <v>AT008491</v>
      </c>
    </row>
    <row r="207" spans="7:8" x14ac:dyDescent="0.2">
      <c r="G207" s="29" t="str">
        <f>Lf!B176</f>
        <v>Stadtwerke Voitsberg</v>
      </c>
      <c r="H207" s="29" t="str">
        <f>Lf!A176</f>
        <v>AT008121</v>
      </c>
    </row>
    <row r="208" spans="7:8" x14ac:dyDescent="0.2">
      <c r="G208" s="29" t="str">
        <f>Lf!B177</f>
        <v>Stadtwerke Wörgl GmbH</v>
      </c>
      <c r="H208" s="29" t="str">
        <f>Lf!A177</f>
        <v>AT508011</v>
      </c>
    </row>
    <row r="209" spans="7:8" x14ac:dyDescent="0.2">
      <c r="G209" s="29" t="str">
        <f>Lf!B178</f>
        <v>switch Energievertriebsgesellschaft m.b.H.</v>
      </c>
      <c r="H209" s="29" t="str">
        <f>Lf!A178</f>
        <v>AT055000</v>
      </c>
    </row>
    <row r="210" spans="7:8" x14ac:dyDescent="0.2">
      <c r="G210" s="29" t="str">
        <f>Lf!B179</f>
        <v>TIWAG Ökoenergie Tirol GmbH</v>
      </c>
      <c r="H210" s="29" t="str">
        <f>Lf!A179</f>
        <v>AT571011</v>
      </c>
    </row>
    <row r="211" spans="7:8" x14ac:dyDescent="0.2">
      <c r="G211" s="29" t="str">
        <f>Lf!B180</f>
        <v>TIWAG-Tiroler Wasserkraft AG</v>
      </c>
      <c r="H211" s="29" t="str">
        <f>Lf!A180</f>
        <v>AT005001</v>
      </c>
    </row>
    <row r="212" spans="7:8" x14ac:dyDescent="0.2">
      <c r="G212" s="29" t="str">
        <f>Lf!B181</f>
        <v>TopEnergy Service GmbH</v>
      </c>
      <c r="H212" s="29" t="str">
        <f>Lf!A181</f>
        <v>AT112211</v>
      </c>
    </row>
    <row r="213" spans="7:8" x14ac:dyDescent="0.2">
      <c r="G213" s="29" t="str">
        <f>Lf!B182</f>
        <v>easy green energy GmbH &amp; Co (EGE)</v>
      </c>
      <c r="H213" s="29" t="str">
        <f>Lf!A182</f>
        <v>AT081000</v>
      </c>
    </row>
    <row r="214" spans="7:8" x14ac:dyDescent="0.2">
      <c r="G214" s="29" t="str">
        <f>Lf!B183</f>
        <v>VERBUND AG</v>
      </c>
      <c r="H214" s="29" t="str">
        <f>Lf!A183</f>
        <v>AT000002</v>
      </c>
    </row>
    <row r="215" spans="7:8" x14ac:dyDescent="0.2">
      <c r="G215" s="29" t="str">
        <f>Lf!B184</f>
        <v>VERBUND Sales GmbH</v>
      </c>
      <c r="H215" s="29" t="str">
        <f>Lf!A184</f>
        <v>AT000006</v>
      </c>
    </row>
    <row r="216" spans="7:8" x14ac:dyDescent="0.2">
      <c r="G216" s="29" t="str">
        <f>Lf!B185</f>
        <v>VERBUND Trading GmbH</v>
      </c>
      <c r="H216" s="29" t="str">
        <f>Lf!A185</f>
        <v>AT110691</v>
      </c>
    </row>
    <row r="217" spans="7:8" x14ac:dyDescent="0.2">
      <c r="G217" s="29" t="str">
        <f>Lf!B186</f>
        <v>Vorarlberger Kraftwerke AG</v>
      </c>
      <c r="H217" s="29" t="str">
        <f>Lf!A186</f>
        <v>AT006001</v>
      </c>
    </row>
    <row r="218" spans="7:8" x14ac:dyDescent="0.2">
      <c r="G218" s="29" t="str">
        <f>Lf!B187</f>
        <v>Vorarlberger Kraftwerke Ökostrom GmbH</v>
      </c>
      <c r="H218" s="29" t="str">
        <f>Lf!A187</f>
        <v>AT682211</v>
      </c>
    </row>
    <row r="219" spans="7:8" x14ac:dyDescent="0.2">
      <c r="G219" s="29" t="str">
        <f>Lf!B188</f>
        <v>VW KRAFTWERK Gesellschaft m.b.H.</v>
      </c>
      <c r="H219" s="29" t="str">
        <f>Lf!A188</f>
        <v>AT111011</v>
      </c>
    </row>
    <row r="220" spans="7:8" x14ac:dyDescent="0.2">
      <c r="G220" s="29" t="str">
        <f>Lf!B189</f>
        <v>WEB Windenergie AG</v>
      </c>
      <c r="H220" s="29" t="str">
        <f>Lf!A189</f>
        <v>AT110621</v>
      </c>
    </row>
    <row r="221" spans="7:8" x14ac:dyDescent="0.2">
      <c r="G221" s="29" t="str">
        <f>Lf!B190</f>
        <v>Wels Strom GmbH</v>
      </c>
      <c r="H221" s="29" t="str">
        <f>Lf!A190</f>
        <v>AT003301</v>
      </c>
    </row>
    <row r="222" spans="7:8" x14ac:dyDescent="0.2">
      <c r="G222" s="29" t="str">
        <f>Lf!B191</f>
        <v>Wels Strom Öko GmbH</v>
      </c>
      <c r="H222" s="29" t="str">
        <f>Lf!A191</f>
        <v>AT003303</v>
      </c>
    </row>
    <row r="223" spans="7:8" x14ac:dyDescent="0.2">
      <c r="G223" s="29" t="str">
        <f>Lf!B192</f>
        <v>WIEN ENERGIE Vertrieb GmbH &amp; Co KG</v>
      </c>
      <c r="H223" s="29" t="str">
        <f>Lf!A192</f>
        <v>AT001002</v>
      </c>
    </row>
    <row r="224" spans="7:8" x14ac:dyDescent="0.2">
      <c r="G224" s="29">
        <f>Lf!B193</f>
        <v>0</v>
      </c>
      <c r="H224" s="29">
        <f>Lf!A193</f>
        <v>0</v>
      </c>
    </row>
    <row r="225" spans="7:8" x14ac:dyDescent="0.2">
      <c r="G225" s="29">
        <f>Lf!B194</f>
        <v>0</v>
      </c>
      <c r="H225" s="29">
        <f>Lf!A194</f>
        <v>0</v>
      </c>
    </row>
  </sheetData>
  <sheetProtection password="CF0F" sheet="1" objects="1" scenarios="1" formatCells="0" formatColumns="0" formatRows="0" insertHyperlinks="0"/>
  <mergeCells count="4">
    <mergeCell ref="A19:A23"/>
    <mergeCell ref="B19:B23"/>
    <mergeCell ref="A25:A29"/>
    <mergeCell ref="B25:B29"/>
  </mergeCells>
  <phoneticPr fontId="0" type="noConversion"/>
  <conditionalFormatting sqref="B15:B17">
    <cfRule type="expression" dxfId="76" priority="2" stopIfTrue="1">
      <formula>AND($B$13&lt;&gt;"",B15="")</formula>
    </cfRule>
  </conditionalFormatting>
  <conditionalFormatting sqref="B13">
    <cfRule type="expression" dxfId="75" priority="3" stopIfTrue="1">
      <formula>$B$13=""</formula>
    </cfRule>
  </conditionalFormatting>
  <conditionalFormatting sqref="B24">
    <cfRule type="expression" dxfId="74" priority="1">
      <formula>$B$24=$H$10</formula>
    </cfRule>
  </conditionalFormatting>
  <dataValidations xWindow="370" yWindow="368" count="3">
    <dataValidation type="list" allowBlank="1" showInputMessage="1" showErrorMessage="1" errorTitle="kein Listeneintrag" error="Kein Listeneintrag!" promptTitle="Stromlieferant" prompt="Auswahlliste!_x000a_Änderungen der Liste im Blatt &quot;Lf&quot; möglich!" sqref="B13">
      <formula1>$G$40:$G$225</formula1>
    </dataValidation>
    <dataValidation type="list" showInputMessage="1" showErrorMessage="1" error="!! Nur Listeneinträge !!" sqref="B19:B23">
      <formula1>"Burgenland,Kärnten,Niederösterreich,Oberösterreich,Salzburg,Steiermark,Tirol,Vorarlberg,Wien"</formula1>
    </dataValidation>
    <dataValidation type="list" allowBlank="1" showInputMessage="1" showErrorMessage="1" sqref="B24">
      <formula1>$H$9:$H$10</formula1>
    </dataValidation>
  </dataValidations>
  <hyperlinks>
    <hyperlink ref="B4" r:id="rId1"/>
    <hyperlink ref="B30" r:id="rId2"/>
  </hyperlinks>
  <printOptions horizontalCentered="1"/>
  <pageMargins left="0.39370078740157483" right="0.39370078740157483" top="0.59055118110236227" bottom="0.59055118110236227" header="0.51181102362204722" footer="0.51181102362204722"/>
  <pageSetup paperSize="9"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7"/>
  <sheetViews>
    <sheetView showGridLines="0" zoomScaleNormal="100" workbookViewId="0">
      <selection activeCell="D13" sqref="D13"/>
    </sheetView>
  </sheetViews>
  <sheetFormatPr baseColWidth="10" defaultRowHeight="12.75" x14ac:dyDescent="0.2"/>
  <cols>
    <col min="1" max="1" width="40.7109375" style="3" customWidth="1"/>
    <col min="2" max="2" width="55.7109375" style="3" customWidth="1"/>
    <col min="3" max="4" width="10.7109375" style="3" customWidth="1"/>
    <col min="5" max="5" width="11.42578125" style="3" customWidth="1"/>
    <col min="6" max="16384" width="11.42578125" style="3"/>
  </cols>
  <sheetData>
    <row r="1" spans="1:6" x14ac:dyDescent="0.2">
      <c r="A1" s="37" t="str">
        <f>U!$A$7&amp;" "&amp;U!$B$7</f>
        <v>DVR-Nr. Landesregierung xxxxx</v>
      </c>
      <c r="B1" s="8"/>
      <c r="C1" s="8"/>
      <c r="D1" s="8"/>
    </row>
    <row r="2" spans="1:6" x14ac:dyDescent="0.2">
      <c r="A2" s="37" t="str">
        <f>U!$A$8&amp;" "&amp;U!$B$8</f>
        <v>DVR-Nr. E-Control 1069683</v>
      </c>
      <c r="B2" s="8"/>
      <c r="C2" s="8"/>
      <c r="D2" s="8"/>
    </row>
    <row r="3" spans="1:6" x14ac:dyDescent="0.2">
      <c r="A3" s="37" t="str">
        <f>"Daten für das Bundesland "&amp;U!$B$19</f>
        <v xml:space="preserve">Daten für das Bundesland </v>
      </c>
      <c r="B3" s="8"/>
      <c r="C3" s="8"/>
      <c r="D3" s="8"/>
    </row>
    <row r="4" spans="1:6" x14ac:dyDescent="0.2">
      <c r="A4" s="39"/>
      <c r="B4" s="7"/>
      <c r="C4" s="8"/>
      <c r="D4" s="8"/>
    </row>
    <row r="5" spans="1:6" ht="15.75" x14ac:dyDescent="0.2">
      <c r="A5" s="101" t="str">
        <f>U!$A$10</f>
        <v>Erhebungen gemäß § 88 ElWOG 2010</v>
      </c>
      <c r="B5" s="102" t="s">
        <v>173</v>
      </c>
      <c r="C5" s="103"/>
      <c r="D5" s="104"/>
    </row>
    <row r="6" spans="1:6" ht="15.75" x14ac:dyDescent="0.2">
      <c r="A6" s="105" t="str">
        <f>U!$A$11</f>
        <v>Stromlieferant / -versorger</v>
      </c>
      <c r="B6" s="106" t="str">
        <f>IF(U!$B$13=0,"",U!$B$13)</f>
        <v/>
      </c>
      <c r="C6" s="106"/>
      <c r="D6" s="107"/>
    </row>
    <row r="7" spans="1:6" ht="15.75" x14ac:dyDescent="0.2">
      <c r="A7" s="108" t="s">
        <v>140</v>
      </c>
      <c r="B7" s="109" t="str">
        <f>"Kalenderjahr "&amp;U!$B$12</f>
        <v>Kalenderjahr 2016</v>
      </c>
      <c r="C7" s="109"/>
      <c r="D7" s="110"/>
    </row>
    <row r="8" spans="1:6" x14ac:dyDescent="0.2">
      <c r="A8" s="8"/>
      <c r="B8" s="8"/>
      <c r="C8" s="8"/>
      <c r="D8" s="8"/>
    </row>
    <row r="9" spans="1:6" x14ac:dyDescent="0.2">
      <c r="A9" s="27"/>
      <c r="B9" s="27"/>
      <c r="C9" s="14"/>
      <c r="D9" s="13"/>
    </row>
    <row r="10" spans="1:6" ht="15" x14ac:dyDescent="0.2">
      <c r="A10" s="111" t="s">
        <v>148</v>
      </c>
      <c r="B10" s="112"/>
      <c r="C10" s="113" t="s">
        <v>8</v>
      </c>
      <c r="D10" s="124">
        <f>U!B12</f>
        <v>2016</v>
      </c>
    </row>
    <row r="11" spans="1:6" x14ac:dyDescent="0.2">
      <c r="A11" s="184" t="s">
        <v>426</v>
      </c>
      <c r="B11" s="114" t="s">
        <v>428</v>
      </c>
      <c r="C11" s="115" t="s">
        <v>7</v>
      </c>
      <c r="D11" s="79"/>
      <c r="F11" s="47" t="str">
        <f>IF(AND(D11&gt;0,D11&lt;1),"Bitte überprüfen! Cent pro kWh, keine Euro!",IF(D11&gt;10,"Überprüfen Sie bitte den eingegebenen Preis! (Nettopreise! Energiepreise (ohne Netz) die auf der Rechnung der Kunden nicht getrennt ausgewiesen werden!)",""))</f>
        <v/>
      </c>
    </row>
    <row r="12" spans="1:6" x14ac:dyDescent="0.2">
      <c r="A12" s="185"/>
      <c r="B12" s="116" t="s">
        <v>429</v>
      </c>
      <c r="C12" s="117" t="s">
        <v>7</v>
      </c>
      <c r="D12" s="80"/>
      <c r="F12" s="47" t="str">
        <f t="shared" ref="F12:F26" si="0">IF(AND(D12&gt;0,D12&lt;1),"Bitte überprüfen! Cent pro kWh, keine Euro!",IF(D12&gt;10,"Überprüfen Sie bitte den eingegebenen Preis! (Nettopreise! Energiepreise (ohne Netz) die auf der Rechnung der Kunden nicht getrennt ausgewiesen werden!)",""))</f>
        <v/>
      </c>
    </row>
    <row r="13" spans="1:6" x14ac:dyDescent="0.2">
      <c r="A13" s="185"/>
      <c r="B13" s="116" t="s">
        <v>430</v>
      </c>
      <c r="C13" s="117" t="s">
        <v>7</v>
      </c>
      <c r="D13" s="80"/>
      <c r="F13" s="47" t="str">
        <f t="shared" si="0"/>
        <v/>
      </c>
    </row>
    <row r="14" spans="1:6" x14ac:dyDescent="0.2">
      <c r="A14" s="185"/>
      <c r="B14" s="116" t="s">
        <v>431</v>
      </c>
      <c r="C14" s="117" t="s">
        <v>7</v>
      </c>
      <c r="D14" s="80"/>
      <c r="F14" s="47" t="str">
        <f t="shared" si="0"/>
        <v/>
      </c>
    </row>
    <row r="15" spans="1:6" x14ac:dyDescent="0.2">
      <c r="A15" s="185"/>
      <c r="B15" s="116" t="s">
        <v>432</v>
      </c>
      <c r="C15" s="117" t="s">
        <v>7</v>
      </c>
      <c r="D15" s="80"/>
      <c r="F15" s="47" t="str">
        <f t="shared" si="0"/>
        <v/>
      </c>
    </row>
    <row r="16" spans="1:6" x14ac:dyDescent="0.2">
      <c r="A16" s="186"/>
      <c r="B16" s="118" t="s">
        <v>446</v>
      </c>
      <c r="C16" s="117" t="s">
        <v>7</v>
      </c>
      <c r="D16" s="80"/>
      <c r="F16" s="47" t="str">
        <f t="shared" si="0"/>
        <v/>
      </c>
    </row>
    <row r="17" spans="1:6" x14ac:dyDescent="0.2">
      <c r="A17" s="184" t="s">
        <v>427</v>
      </c>
      <c r="B17" s="114" t="s">
        <v>433</v>
      </c>
      <c r="C17" s="115" t="s">
        <v>7</v>
      </c>
      <c r="D17" s="79"/>
      <c r="F17" s="47" t="str">
        <f t="shared" si="0"/>
        <v/>
      </c>
    </row>
    <row r="18" spans="1:6" x14ac:dyDescent="0.2">
      <c r="A18" s="185"/>
      <c r="B18" s="116" t="s">
        <v>434</v>
      </c>
      <c r="C18" s="117" t="s">
        <v>7</v>
      </c>
      <c r="D18" s="80"/>
      <c r="F18" s="47" t="str">
        <f t="shared" si="0"/>
        <v/>
      </c>
    </row>
    <row r="19" spans="1:6" x14ac:dyDescent="0.2">
      <c r="A19" s="185"/>
      <c r="B19" s="116" t="s">
        <v>435</v>
      </c>
      <c r="C19" s="117" t="s">
        <v>7</v>
      </c>
      <c r="D19" s="80"/>
      <c r="F19" s="47" t="str">
        <f t="shared" si="0"/>
        <v/>
      </c>
    </row>
    <row r="20" spans="1:6" x14ac:dyDescent="0.2">
      <c r="A20" s="185"/>
      <c r="B20" s="116" t="s">
        <v>436</v>
      </c>
      <c r="C20" s="117" t="s">
        <v>7</v>
      </c>
      <c r="D20" s="80"/>
      <c r="F20" s="47" t="str">
        <f t="shared" si="0"/>
        <v/>
      </c>
    </row>
    <row r="21" spans="1:6" x14ac:dyDescent="0.2">
      <c r="A21" s="185"/>
      <c r="B21" s="116" t="s">
        <v>437</v>
      </c>
      <c r="C21" s="117" t="s">
        <v>7</v>
      </c>
      <c r="D21" s="80"/>
      <c r="F21" s="47" t="str">
        <f t="shared" si="0"/>
        <v/>
      </c>
    </row>
    <row r="22" spans="1:6" x14ac:dyDescent="0.2">
      <c r="A22" s="185"/>
      <c r="B22" s="116" t="s">
        <v>438</v>
      </c>
      <c r="C22" s="117" t="s">
        <v>7</v>
      </c>
      <c r="D22" s="80"/>
      <c r="F22" s="47" t="str">
        <f t="shared" si="0"/>
        <v/>
      </c>
    </row>
    <row r="23" spans="1:6" x14ac:dyDescent="0.2">
      <c r="A23" s="185"/>
      <c r="B23" s="116" t="s">
        <v>439</v>
      </c>
      <c r="C23" s="117" t="s">
        <v>7</v>
      </c>
      <c r="D23" s="80"/>
      <c r="F23" s="47" t="str">
        <f t="shared" si="0"/>
        <v/>
      </c>
    </row>
    <row r="24" spans="1:6" x14ac:dyDescent="0.2">
      <c r="A24" s="185"/>
      <c r="B24" s="119" t="s">
        <v>440</v>
      </c>
      <c r="C24" s="120" t="s">
        <v>7</v>
      </c>
      <c r="D24" s="80"/>
      <c r="F24" s="47" t="str">
        <f t="shared" si="0"/>
        <v/>
      </c>
    </row>
    <row r="25" spans="1:6" x14ac:dyDescent="0.2">
      <c r="A25" s="186"/>
      <c r="B25" s="118" t="s">
        <v>447</v>
      </c>
      <c r="C25" s="121" t="s">
        <v>7</v>
      </c>
      <c r="D25" s="80"/>
      <c r="F25" s="47" t="str">
        <f t="shared" si="0"/>
        <v/>
      </c>
    </row>
    <row r="26" spans="1:6" x14ac:dyDescent="0.2">
      <c r="A26" s="122" t="s">
        <v>134</v>
      </c>
      <c r="B26" s="123"/>
      <c r="C26" s="121" t="s">
        <v>7</v>
      </c>
      <c r="D26" s="81"/>
      <c r="F26" s="47" t="str">
        <f t="shared" si="0"/>
        <v/>
      </c>
    </row>
    <row r="27" spans="1:6" x14ac:dyDescent="0.2">
      <c r="A27" s="9" t="s">
        <v>149</v>
      </c>
      <c r="B27" s="8"/>
      <c r="C27" s="8"/>
      <c r="D27" s="8"/>
    </row>
  </sheetData>
  <sheetProtection password="CF0F" sheet="1" objects="1" scenarios="1" formatCells="0" formatColumns="0" formatRows="0"/>
  <mergeCells count="2">
    <mergeCell ref="A11:A16"/>
    <mergeCell ref="A17:A25"/>
  </mergeCells>
  <dataValidations count="1">
    <dataValidation type="decimal" allowBlank="1" showInputMessage="1" showErrorMessage="1" errorTitle="Fehler!" error="Nur positive Dezimalzahlen erlaubt!! Der eingegebene Preis überschreitet die festgelegten Grenzen, bitte überprüfen Sie nochmals Ihre Eingabe!" promptTitle="Nettopreise!!" prompt="Der anzugebende Preis soll den Durchschnittserlös pro kWh für das betreffende Jahr und die jeweilige Kundengruppe darstellen.Als Basis der Berechnungen sollen die jeweiligen kWh und Preise aus den gestellten Rechnungen herangezogen werden." sqref="D11:D26">
      <formula1>0</formula1>
      <formula2>50</formula2>
    </dataValidation>
  </dataValidations>
  <hyperlinks>
    <hyperlink ref="B7" r:id="rId1" display="datenerhebung@e-control.at"/>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O56"/>
  <sheetViews>
    <sheetView showGridLines="0" zoomScale="90" zoomScaleNormal="90" workbookViewId="0">
      <selection activeCell="D11" sqref="D11"/>
    </sheetView>
  </sheetViews>
  <sheetFormatPr baseColWidth="10" defaultColWidth="10.7109375" defaultRowHeight="12.75" x14ac:dyDescent="0.2"/>
  <cols>
    <col min="1" max="1" width="40.7109375" style="6" customWidth="1"/>
    <col min="2" max="2" width="60.5703125" style="6" customWidth="1"/>
    <col min="3" max="3" width="10.7109375" style="6" customWidth="1"/>
    <col min="4" max="5" width="18.28515625" style="6" customWidth="1"/>
    <col min="6" max="6" width="17.5703125" style="3" customWidth="1"/>
    <col min="7" max="7" width="19.140625" style="3" customWidth="1"/>
    <col min="8" max="8" width="16" style="3" customWidth="1"/>
    <col min="9" max="9" width="18.7109375" style="3" customWidth="1"/>
    <col min="10" max="10" width="96.28515625" style="46" customWidth="1"/>
    <col min="11" max="16384" width="10.7109375" style="3"/>
  </cols>
  <sheetData>
    <row r="1" spans="1:15" s="4" customFormat="1" ht="12.75" customHeight="1" x14ac:dyDescent="0.2">
      <c r="A1" s="37" t="str">
        <f>U!$A$7&amp;" "&amp;U!$B$7</f>
        <v>DVR-Nr. Landesregierung xxxxx</v>
      </c>
      <c r="B1" s="26"/>
      <c r="C1" s="26"/>
      <c r="D1" s="26"/>
      <c r="E1" s="26"/>
      <c r="F1" s="26"/>
      <c r="G1" s="26"/>
      <c r="H1" s="26"/>
      <c r="J1" s="48"/>
    </row>
    <row r="2" spans="1:15" s="4" customFormat="1" ht="12.75" customHeight="1" x14ac:dyDescent="0.2">
      <c r="A2" s="37" t="str">
        <f>U!$A$8&amp;" "&amp;U!$B$8</f>
        <v>DVR-Nr. E-Control 1069683</v>
      </c>
      <c r="B2" s="26"/>
      <c r="C2" s="26"/>
      <c r="D2" s="26"/>
      <c r="E2" s="26"/>
      <c r="F2" s="26"/>
      <c r="G2" s="26"/>
      <c r="H2" s="26"/>
      <c r="J2" s="48"/>
    </row>
    <row r="3" spans="1:15" s="4" customFormat="1" ht="12.75" customHeight="1" x14ac:dyDescent="0.2">
      <c r="A3" s="37" t="str">
        <f>"Daten für das Bundesland "&amp;U!$B$19</f>
        <v xml:space="preserve">Daten für das Bundesland </v>
      </c>
      <c r="B3" s="26"/>
      <c r="C3" s="26"/>
      <c r="D3" s="26"/>
      <c r="E3" s="26"/>
      <c r="F3" s="26"/>
      <c r="G3" s="26"/>
      <c r="H3" s="26"/>
      <c r="J3" s="48"/>
    </row>
    <row r="4" spans="1:15" ht="12.75" customHeight="1" x14ac:dyDescent="0.2">
      <c r="A4" s="1"/>
      <c r="C4" s="1"/>
      <c r="D4" s="1"/>
      <c r="E4" s="1"/>
      <c r="F4" s="26"/>
      <c r="G4" s="26"/>
      <c r="H4" s="26"/>
    </row>
    <row r="5" spans="1:15" ht="15" customHeight="1" x14ac:dyDescent="0.2">
      <c r="A5" s="101" t="str">
        <f>U!$A$10</f>
        <v>Erhebungen gemäß § 88 ElWOG 2010</v>
      </c>
      <c r="B5" s="102" t="s">
        <v>343</v>
      </c>
      <c r="C5" s="103"/>
      <c r="D5" s="103"/>
      <c r="E5" s="103"/>
      <c r="F5" s="103"/>
      <c r="G5" s="103"/>
      <c r="H5" s="103"/>
      <c r="I5" s="104"/>
      <c r="K5" s="64" t="s">
        <v>359</v>
      </c>
      <c r="O5" s="64" t="s">
        <v>359</v>
      </c>
    </row>
    <row r="6" spans="1:15" ht="15.75" customHeight="1" x14ac:dyDescent="0.2">
      <c r="A6" s="105" t="str">
        <f>U!$A$11</f>
        <v>Stromlieferant / -versorger</v>
      </c>
      <c r="B6" s="106" t="str">
        <f>IF(U!$B$13=0,"",U!$B$13)</f>
        <v/>
      </c>
      <c r="C6" s="106"/>
      <c r="D6" s="106"/>
      <c r="E6" s="106"/>
      <c r="F6" s="106"/>
      <c r="G6" s="106"/>
      <c r="H6" s="106"/>
      <c r="I6" s="107"/>
      <c r="K6" s="64" t="s">
        <v>361</v>
      </c>
      <c r="O6" s="62" t="s">
        <v>361</v>
      </c>
    </row>
    <row r="7" spans="1:15" ht="15.75" customHeight="1" x14ac:dyDescent="0.2">
      <c r="A7" s="108" t="s">
        <v>140</v>
      </c>
      <c r="B7" s="109" t="str">
        <f>"Kalenderjahr "&amp;U!$B$12</f>
        <v>Kalenderjahr 2016</v>
      </c>
      <c r="C7" s="109"/>
      <c r="D7" s="109"/>
      <c r="E7" s="109"/>
      <c r="F7" s="109"/>
      <c r="G7" s="109"/>
      <c r="H7" s="109"/>
      <c r="I7" s="110"/>
      <c r="K7" s="65" t="s">
        <v>355</v>
      </c>
      <c r="O7" s="63" t="s">
        <v>355</v>
      </c>
    </row>
    <row r="8" spans="1:15" ht="12.75" customHeight="1" thickBot="1" x14ac:dyDescent="0.25">
      <c r="A8" s="26"/>
      <c r="B8" s="26"/>
      <c r="C8" s="26"/>
      <c r="D8" s="26"/>
      <c r="E8" s="26"/>
      <c r="F8" s="26"/>
      <c r="G8" s="26"/>
      <c r="H8" s="26"/>
    </row>
    <row r="9" spans="1:15" ht="32.25" customHeight="1" thickBot="1" x14ac:dyDescent="0.25">
      <c r="A9" s="72" t="s">
        <v>356</v>
      </c>
      <c r="B9" s="82" t="s">
        <v>355</v>
      </c>
      <c r="D9" s="192"/>
      <c r="E9" s="192"/>
      <c r="F9" s="192"/>
      <c r="G9" s="192"/>
      <c r="H9" s="192"/>
      <c r="K9" s="57" t="s">
        <v>2</v>
      </c>
      <c r="L9" s="3" t="s">
        <v>2</v>
      </c>
    </row>
    <row r="10" spans="1:15" ht="39" customHeight="1" x14ac:dyDescent="0.2">
      <c r="A10" s="122" t="str">
        <f>"Wechsel, Neu/Abmeldungen, ZP, Endverbraucher(Kunden)"&amp; U!$B$12&amp;" (1)"</f>
        <v>Wechsel, Neu/Abmeldungen, ZP, Endverbraucher(Kunden)2016 (1)</v>
      </c>
      <c r="B10" s="125"/>
      <c r="C10" s="126" t="s">
        <v>8</v>
      </c>
      <c r="D10" s="137" t="s">
        <v>158</v>
      </c>
      <c r="E10" s="138" t="s">
        <v>448</v>
      </c>
      <c r="F10" s="139" t="s">
        <v>159</v>
      </c>
      <c r="G10" s="140" t="s">
        <v>449</v>
      </c>
      <c r="H10" s="140" t="s">
        <v>443</v>
      </c>
      <c r="I10" s="140" t="s">
        <v>453</v>
      </c>
    </row>
    <row r="11" spans="1:15" ht="12.75" customHeight="1" x14ac:dyDescent="0.2">
      <c r="A11" s="189" t="s">
        <v>441</v>
      </c>
      <c r="B11" s="127" t="s">
        <v>428</v>
      </c>
      <c r="C11" s="128" t="s">
        <v>9</v>
      </c>
      <c r="D11" s="160" t="str">
        <f t="shared" ref="D11:G24" si="0">IF($B$9=$K$5,0,IF($B$9=$K$6,"NA",""))</f>
        <v/>
      </c>
      <c r="E11" s="160" t="str">
        <f t="shared" si="0"/>
        <v/>
      </c>
      <c r="F11" s="160" t="str">
        <f t="shared" si="0"/>
        <v/>
      </c>
      <c r="G11" s="160" t="str">
        <f t="shared" si="0"/>
        <v/>
      </c>
      <c r="H11" s="160"/>
      <c r="I11" s="160"/>
      <c r="J11" s="47" t="str">
        <f>IF(AND(OR(SUM(E11)&gt;0,SUM(G11)&gt;0),OR(SUM(D11)&lt;SUM(E11),SUM(F11)&lt;SUM(G11))),"Überprüfen Sie die Zahl! Zugänge/Abgänge insgesamt müssen mindestens der Zahl der Wechsel entsprechen!",IF(AND(SUM(H31)&gt;0,SUM(H11)=0),"Tragen Sie die Zählpunkte für diese Verbrauchergruppe ein!",IF((SUM(D11)-SUM(F11))&gt;SUM(H11),"Die Anzahl der Zählpunkte muss mindestens den Nettozugängen entsprechen.",IF(I11&gt;H11,"Jedem Kunden muss mindestens ein Zählpunkt zugeordnet werden.",""))))</f>
        <v/>
      </c>
    </row>
    <row r="12" spans="1:15" ht="12.75" customHeight="1" x14ac:dyDescent="0.2">
      <c r="A12" s="189"/>
      <c r="B12" s="129" t="s">
        <v>429</v>
      </c>
      <c r="C12" s="130" t="s">
        <v>9</v>
      </c>
      <c r="D12" s="160" t="str">
        <f t="shared" si="0"/>
        <v/>
      </c>
      <c r="E12" s="160" t="str">
        <f t="shared" si="0"/>
        <v/>
      </c>
      <c r="F12" s="160" t="str">
        <f t="shared" si="0"/>
        <v/>
      </c>
      <c r="G12" s="160" t="str">
        <f t="shared" si="0"/>
        <v/>
      </c>
      <c r="H12" s="160"/>
      <c r="I12" s="160"/>
      <c r="J12" s="47" t="str">
        <f t="shared" ref="J12:J25" si="1">IF(AND(OR(SUM(E12)&gt;0,SUM(G12)&gt;0),OR(SUM(D12)&lt;SUM(E12),SUM(F12)&lt;SUM(G12))),"Überprüfen Sie die Zahl! Zugänge/Abgänge insgesamt müssen mindestens der Zahl der Wechsel entsprechen!",IF(AND(SUM(H32)&gt;0,SUM(H12)=0),"Tragen Sie die Zählpunkte für diese Verbrauchergruppe ein!",IF((SUM(D12)-SUM(F12))&gt;SUM(H12),"Die Anzahl der Zählpunkte muss mindestens den Nettozugängen entsprechen.",IF(I12&gt;H12,"Jedem Kunden muss mindestens ein Zählpunkt zugeordnet werden.",""))))</f>
        <v/>
      </c>
    </row>
    <row r="13" spans="1:15" ht="12.75" customHeight="1" x14ac:dyDescent="0.2">
      <c r="A13" s="189"/>
      <c r="B13" s="129" t="s">
        <v>430</v>
      </c>
      <c r="C13" s="130" t="s">
        <v>9</v>
      </c>
      <c r="D13" s="160" t="str">
        <f t="shared" si="0"/>
        <v/>
      </c>
      <c r="E13" s="160" t="str">
        <f t="shared" si="0"/>
        <v/>
      </c>
      <c r="F13" s="160" t="str">
        <f t="shared" si="0"/>
        <v/>
      </c>
      <c r="G13" s="160" t="str">
        <f t="shared" si="0"/>
        <v/>
      </c>
      <c r="H13" s="160"/>
      <c r="I13" s="160"/>
      <c r="J13" s="47" t="str">
        <f t="shared" si="1"/>
        <v/>
      </c>
    </row>
    <row r="14" spans="1:15" ht="12.75" customHeight="1" x14ac:dyDescent="0.2">
      <c r="A14" s="189"/>
      <c r="B14" s="129" t="s">
        <v>431</v>
      </c>
      <c r="C14" s="130" t="s">
        <v>9</v>
      </c>
      <c r="D14" s="160" t="str">
        <f t="shared" si="0"/>
        <v/>
      </c>
      <c r="E14" s="160" t="str">
        <f t="shared" si="0"/>
        <v/>
      </c>
      <c r="F14" s="160" t="str">
        <f t="shared" si="0"/>
        <v/>
      </c>
      <c r="G14" s="160" t="str">
        <f t="shared" si="0"/>
        <v/>
      </c>
      <c r="H14" s="160"/>
      <c r="I14" s="160"/>
      <c r="J14" s="47" t="str">
        <f t="shared" si="1"/>
        <v/>
      </c>
    </row>
    <row r="15" spans="1:15" ht="12.75" customHeight="1" x14ac:dyDescent="0.2">
      <c r="A15" s="189"/>
      <c r="B15" s="131" t="s">
        <v>432</v>
      </c>
      <c r="C15" s="130" t="s">
        <v>9</v>
      </c>
      <c r="D15" s="160" t="str">
        <f t="shared" si="0"/>
        <v/>
      </c>
      <c r="E15" s="160" t="str">
        <f t="shared" si="0"/>
        <v/>
      </c>
      <c r="F15" s="160" t="str">
        <f t="shared" si="0"/>
        <v/>
      </c>
      <c r="G15" s="160" t="str">
        <f t="shared" si="0"/>
        <v/>
      </c>
      <c r="H15" s="160"/>
      <c r="I15" s="160"/>
      <c r="J15" s="47" t="str">
        <f t="shared" si="1"/>
        <v/>
      </c>
    </row>
    <row r="16" spans="1:15" ht="12.75" customHeight="1" x14ac:dyDescent="0.2">
      <c r="A16" s="189"/>
      <c r="B16" s="118" t="s">
        <v>444</v>
      </c>
      <c r="C16" s="132" t="s">
        <v>9</v>
      </c>
      <c r="D16" s="161">
        <f t="shared" ref="D16:G16" si="2">IF($B$9=$K$6,"NA",SUM(D11:D15))</f>
        <v>0</v>
      </c>
      <c r="E16" s="161">
        <f t="shared" si="2"/>
        <v>0</v>
      </c>
      <c r="F16" s="161">
        <f t="shared" si="2"/>
        <v>0</v>
      </c>
      <c r="G16" s="161">
        <f t="shared" si="2"/>
        <v>0</v>
      </c>
      <c r="H16" s="161">
        <f>SUM(H11:H15)</f>
        <v>0</v>
      </c>
      <c r="I16" s="161">
        <f>SUM(I11:I15)</f>
        <v>0</v>
      </c>
      <c r="J16" s="47" t="str">
        <f t="shared" si="1"/>
        <v/>
      </c>
    </row>
    <row r="17" spans="1:14" ht="12.75" customHeight="1" x14ac:dyDescent="0.2">
      <c r="A17" s="190" t="s">
        <v>442</v>
      </c>
      <c r="B17" s="127" t="s">
        <v>433</v>
      </c>
      <c r="C17" s="128" t="s">
        <v>9</v>
      </c>
      <c r="D17" s="162" t="str">
        <f t="shared" si="0"/>
        <v/>
      </c>
      <c r="E17" s="160" t="str">
        <f t="shared" si="0"/>
        <v/>
      </c>
      <c r="F17" s="162" t="str">
        <f t="shared" si="0"/>
        <v/>
      </c>
      <c r="G17" s="160" t="str">
        <f t="shared" si="0"/>
        <v/>
      </c>
      <c r="H17" s="162"/>
      <c r="I17" s="162"/>
      <c r="J17" s="47" t="str">
        <f t="shared" si="1"/>
        <v/>
      </c>
      <c r="K17" s="45"/>
    </row>
    <row r="18" spans="1:14" ht="12.75" customHeight="1" x14ac:dyDescent="0.2">
      <c r="A18" s="189"/>
      <c r="B18" s="129" t="s">
        <v>434</v>
      </c>
      <c r="C18" s="130" t="s">
        <v>9</v>
      </c>
      <c r="D18" s="162" t="str">
        <f t="shared" si="0"/>
        <v/>
      </c>
      <c r="E18" s="160" t="str">
        <f t="shared" si="0"/>
        <v/>
      </c>
      <c r="F18" s="162" t="str">
        <f t="shared" si="0"/>
        <v/>
      </c>
      <c r="G18" s="160" t="str">
        <f t="shared" si="0"/>
        <v/>
      </c>
      <c r="H18" s="162"/>
      <c r="I18" s="162"/>
      <c r="J18" s="47" t="str">
        <f t="shared" si="1"/>
        <v/>
      </c>
    </row>
    <row r="19" spans="1:14" ht="12.75" customHeight="1" x14ac:dyDescent="0.2">
      <c r="A19" s="189"/>
      <c r="B19" s="129" t="s">
        <v>435</v>
      </c>
      <c r="C19" s="130" t="s">
        <v>9</v>
      </c>
      <c r="D19" s="162" t="str">
        <f t="shared" si="0"/>
        <v/>
      </c>
      <c r="E19" s="160" t="str">
        <f t="shared" si="0"/>
        <v/>
      </c>
      <c r="F19" s="162" t="str">
        <f t="shared" si="0"/>
        <v/>
      </c>
      <c r="G19" s="160" t="str">
        <f t="shared" si="0"/>
        <v/>
      </c>
      <c r="H19" s="162"/>
      <c r="I19" s="162"/>
      <c r="J19" s="47" t="str">
        <f t="shared" si="1"/>
        <v/>
      </c>
    </row>
    <row r="20" spans="1:14" ht="12.75" customHeight="1" x14ac:dyDescent="0.2">
      <c r="A20" s="189"/>
      <c r="B20" s="129" t="s">
        <v>436</v>
      </c>
      <c r="C20" s="130" t="s">
        <v>9</v>
      </c>
      <c r="D20" s="162" t="str">
        <f t="shared" si="0"/>
        <v/>
      </c>
      <c r="E20" s="160" t="str">
        <f t="shared" si="0"/>
        <v/>
      </c>
      <c r="F20" s="162" t="str">
        <f t="shared" si="0"/>
        <v/>
      </c>
      <c r="G20" s="160" t="str">
        <f t="shared" si="0"/>
        <v/>
      </c>
      <c r="H20" s="162"/>
      <c r="I20" s="162"/>
      <c r="J20" s="47" t="str">
        <f t="shared" si="1"/>
        <v/>
      </c>
    </row>
    <row r="21" spans="1:14" ht="12.75" customHeight="1" x14ac:dyDescent="0.2">
      <c r="A21" s="189"/>
      <c r="B21" s="129" t="s">
        <v>437</v>
      </c>
      <c r="C21" s="130" t="s">
        <v>9</v>
      </c>
      <c r="D21" s="162" t="str">
        <f t="shared" si="0"/>
        <v/>
      </c>
      <c r="E21" s="160" t="str">
        <f t="shared" si="0"/>
        <v/>
      </c>
      <c r="F21" s="162" t="str">
        <f t="shared" si="0"/>
        <v/>
      </c>
      <c r="G21" s="160" t="str">
        <f t="shared" si="0"/>
        <v/>
      </c>
      <c r="H21" s="162"/>
      <c r="I21" s="162"/>
      <c r="J21" s="47" t="str">
        <f t="shared" si="1"/>
        <v/>
      </c>
    </row>
    <row r="22" spans="1:14" ht="12.75" customHeight="1" x14ac:dyDescent="0.2">
      <c r="A22" s="189"/>
      <c r="B22" s="131" t="s">
        <v>438</v>
      </c>
      <c r="C22" s="130" t="s">
        <v>9</v>
      </c>
      <c r="D22" s="162" t="str">
        <f t="shared" si="0"/>
        <v/>
      </c>
      <c r="E22" s="160" t="str">
        <f t="shared" si="0"/>
        <v/>
      </c>
      <c r="F22" s="162" t="str">
        <f t="shared" si="0"/>
        <v/>
      </c>
      <c r="G22" s="160" t="str">
        <f t="shared" si="0"/>
        <v/>
      </c>
      <c r="H22" s="162"/>
      <c r="I22" s="162"/>
      <c r="J22" s="47" t="str">
        <f t="shared" si="1"/>
        <v/>
      </c>
    </row>
    <row r="23" spans="1:14" ht="12.75" customHeight="1" x14ac:dyDescent="0.2">
      <c r="A23" s="189"/>
      <c r="B23" s="131" t="s">
        <v>439</v>
      </c>
      <c r="C23" s="130" t="s">
        <v>9</v>
      </c>
      <c r="D23" s="162" t="str">
        <f t="shared" si="0"/>
        <v/>
      </c>
      <c r="E23" s="160" t="str">
        <f t="shared" si="0"/>
        <v/>
      </c>
      <c r="F23" s="162" t="str">
        <f t="shared" si="0"/>
        <v/>
      </c>
      <c r="G23" s="160" t="str">
        <f t="shared" si="0"/>
        <v/>
      </c>
      <c r="H23" s="162"/>
      <c r="I23" s="162"/>
      <c r="J23" s="47" t="str">
        <f t="shared" si="1"/>
        <v/>
      </c>
    </row>
    <row r="24" spans="1:14" ht="12.75" customHeight="1" x14ac:dyDescent="0.2">
      <c r="A24" s="189"/>
      <c r="B24" s="129" t="s">
        <v>440</v>
      </c>
      <c r="C24" s="130" t="s">
        <v>9</v>
      </c>
      <c r="D24" s="162" t="str">
        <f t="shared" si="0"/>
        <v/>
      </c>
      <c r="E24" s="160" t="str">
        <f t="shared" si="0"/>
        <v/>
      </c>
      <c r="F24" s="162" t="str">
        <f t="shared" si="0"/>
        <v/>
      </c>
      <c r="G24" s="160" t="str">
        <f t="shared" si="0"/>
        <v/>
      </c>
      <c r="H24" s="162"/>
      <c r="I24" s="162"/>
      <c r="J24" s="47" t="str">
        <f t="shared" si="1"/>
        <v/>
      </c>
    </row>
    <row r="25" spans="1:14" ht="12.75" customHeight="1" x14ac:dyDescent="0.2">
      <c r="A25" s="191"/>
      <c r="B25" s="118" t="s">
        <v>445</v>
      </c>
      <c r="C25" s="132" t="s">
        <v>9</v>
      </c>
      <c r="D25" s="161">
        <f t="shared" ref="D25:G25" si="3">IF($B$9=$K$6,"NA",SUM(D17:D24))</f>
        <v>0</v>
      </c>
      <c r="E25" s="161">
        <f t="shared" si="3"/>
        <v>0</v>
      </c>
      <c r="F25" s="161">
        <f t="shared" si="3"/>
        <v>0</v>
      </c>
      <c r="G25" s="161">
        <f t="shared" si="3"/>
        <v>0</v>
      </c>
      <c r="H25" s="161">
        <f>SUM(H17:H24)</f>
        <v>0</v>
      </c>
      <c r="I25" s="161">
        <f>SUM(I17:I24)</f>
        <v>0</v>
      </c>
      <c r="J25" s="47" t="str">
        <f t="shared" si="1"/>
        <v/>
      </c>
      <c r="N25" s="50"/>
    </row>
    <row r="26" spans="1:14" ht="31.5" customHeight="1" x14ac:dyDescent="0.2">
      <c r="A26" s="133" t="s">
        <v>134</v>
      </c>
      <c r="B26" s="134"/>
      <c r="C26" s="135" t="s">
        <v>9</v>
      </c>
      <c r="D26" s="66">
        <f>IF($B$9=$K$6,"NA",SUM(D16,D25))</f>
        <v>0</v>
      </c>
      <c r="E26" s="92"/>
      <c r="F26" s="66">
        <f>IF($B$9=$K$6,"NA",SUM(F16,F25))</f>
        <v>0</v>
      </c>
      <c r="G26" s="92"/>
      <c r="H26" s="67">
        <f>SUM(H16,H25)</f>
        <v>0</v>
      </c>
      <c r="I26" s="67">
        <f>SUM(I16,I25)</f>
        <v>0</v>
      </c>
      <c r="J26" s="47"/>
    </row>
    <row r="27" spans="1:14" ht="12.75" customHeight="1" x14ac:dyDescent="0.2">
      <c r="A27" s="193" t="s">
        <v>347</v>
      </c>
      <c r="B27" s="194"/>
      <c r="C27" s="136" t="s">
        <v>9</v>
      </c>
      <c r="D27" s="170"/>
      <c r="F27" s="170"/>
      <c r="G27" s="6"/>
      <c r="H27" s="83"/>
      <c r="I27" s="171"/>
      <c r="J27" s="47"/>
    </row>
    <row r="28" spans="1:14" ht="12.75" customHeight="1" thickBot="1" x14ac:dyDescent="0.25">
      <c r="H28" s="33"/>
      <c r="J28" s="47"/>
    </row>
    <row r="29" spans="1:14" ht="32.25" customHeight="1" thickBot="1" x14ac:dyDescent="0.25">
      <c r="A29" s="72" t="s">
        <v>356</v>
      </c>
      <c r="B29" s="82" t="s">
        <v>357</v>
      </c>
      <c r="D29" s="195" t="s">
        <v>455</v>
      </c>
      <c r="E29" s="196"/>
      <c r="F29" s="196"/>
      <c r="G29" s="197"/>
      <c r="H29" s="139" t="s">
        <v>174</v>
      </c>
      <c r="I29" s="54" t="s">
        <v>362</v>
      </c>
      <c r="J29" s="88"/>
    </row>
    <row r="30" spans="1:14" ht="38.25" x14ac:dyDescent="0.2">
      <c r="A30" s="122" t="str">
        <f>"Mengen "&amp;U!$B$12</f>
        <v>Mengen 2016</v>
      </c>
      <c r="B30" s="125"/>
      <c r="C30" s="126" t="s">
        <v>8</v>
      </c>
      <c r="D30" s="137" t="s">
        <v>158</v>
      </c>
      <c r="E30" s="138" t="s">
        <v>448</v>
      </c>
      <c r="F30" s="139" t="s">
        <v>159</v>
      </c>
      <c r="G30" s="140" t="s">
        <v>449</v>
      </c>
      <c r="H30" s="139" t="s">
        <v>134</v>
      </c>
      <c r="I30" s="54" t="s">
        <v>363</v>
      </c>
      <c r="J30" s="47"/>
    </row>
    <row r="31" spans="1:14" ht="12.75" customHeight="1" x14ac:dyDescent="0.2">
      <c r="A31" s="189" t="s">
        <v>441</v>
      </c>
      <c r="B31" s="127" t="s">
        <v>428</v>
      </c>
      <c r="C31" s="128" t="s">
        <v>10</v>
      </c>
      <c r="D31" s="163" t="str">
        <f t="shared" ref="D31:G35" si="4">IF($B$29=$O$5,0,IF($B$29=$O$6,"NA",""))</f>
        <v/>
      </c>
      <c r="E31" s="163" t="str">
        <f t="shared" si="4"/>
        <v/>
      </c>
      <c r="F31" s="164" t="str">
        <f t="shared" si="4"/>
        <v/>
      </c>
      <c r="G31" s="164" t="str">
        <f t="shared" si="4"/>
        <v/>
      </c>
      <c r="H31" s="164"/>
      <c r="I31" s="53" t="str">
        <f>IFERROR(IF(H11=0,"",H31/H11),"")</f>
        <v/>
      </c>
      <c r="J31" s="47" t="str">
        <f>IF(AND(OR(SUM(E31)&gt;0,SUM(G31)&gt;0),OR(SUM(D31)&lt;SUM(E31),SUM(F31)&lt;SUM(G31))),"Überprüfen Sie die Zahl! Zugänge/Abgänge insgesamt müssen mindestens der Zahl der Wechsel entsprechen!",IF(ISERROR(H31/H11),"",IF(AND(H31=0,H11=0),"",IF(AND(SUM(H31)&gt;0,SUM(H11)&gt;0,H31/H11&gt;1000),"Überprüfen! Evtl. KWh statt MWh bzw. Industriebetrieb den Haushalten zugeordnet?",IF(AND(SUM(H11)&gt;0,SUM(H31)=0),"Zählpunkte für diese Gruppe eingetragen. Tragen Sie auch die jährliche Abgabe ein!","")))))</f>
        <v/>
      </c>
      <c r="L31" s="45"/>
    </row>
    <row r="32" spans="1:14" ht="12.75" customHeight="1" x14ac:dyDescent="0.2">
      <c r="A32" s="189"/>
      <c r="B32" s="129" t="s">
        <v>429</v>
      </c>
      <c r="C32" s="130" t="s">
        <v>10</v>
      </c>
      <c r="D32" s="163" t="str">
        <f t="shared" si="4"/>
        <v/>
      </c>
      <c r="E32" s="163" t="str">
        <f t="shared" si="4"/>
        <v/>
      </c>
      <c r="F32" s="163" t="str">
        <f t="shared" si="4"/>
        <v/>
      </c>
      <c r="G32" s="163" t="str">
        <f t="shared" si="4"/>
        <v/>
      </c>
      <c r="H32" s="163"/>
      <c r="I32" s="53" t="str">
        <f>IFERROR(IF(H12=0,"",H32/H12),"")</f>
        <v/>
      </c>
      <c r="J32" s="47" t="str">
        <f t="shared" ref="J32:J36" si="5">IF(AND(OR(SUM(E32)&gt;0,SUM(G32)&gt;0),OR(SUM(D32)&lt;SUM(E32),SUM(F32)&lt;SUM(G32))),"Überprüfen Sie die Zahl! Zugänge/Abgänge insgesamt müssen mindestens der Zahl der Wechsel entsprechen!",IF(ISERROR(H32/H12),"",IF(AND(H32=0,H12=0),"",IF(AND(SUM(H32)&gt;0,SUM(H12)&gt;0,H32/H12&gt;1000),"Überprüfen! Evtl. MWh statt KWh bzw. Industriebetrieb den Haushalten zugeordnet?",IF(AND(SUM(H32)&gt;0,SUM(H12)&gt;0,H32/H12&lt;1),"Überprüfen! Evtl. GWh statt MWh?",IF(AND(SUM(H12)&gt;0,SUM(H32)=0),"Zählpunkte für diese Gruppe eingetragen. Tragen Sie auch die jährliche Abgabe ein!",""))))))</f>
        <v/>
      </c>
    </row>
    <row r="33" spans="1:10" ht="12.75" customHeight="1" x14ac:dyDescent="0.2">
      <c r="A33" s="189"/>
      <c r="B33" s="129" t="s">
        <v>430</v>
      </c>
      <c r="C33" s="130" t="s">
        <v>10</v>
      </c>
      <c r="D33" s="163" t="str">
        <f t="shared" si="4"/>
        <v/>
      </c>
      <c r="E33" s="163" t="str">
        <f t="shared" si="4"/>
        <v/>
      </c>
      <c r="F33" s="163" t="str">
        <f t="shared" si="4"/>
        <v/>
      </c>
      <c r="G33" s="163" t="str">
        <f t="shared" si="4"/>
        <v/>
      </c>
      <c r="H33" s="163"/>
      <c r="I33" s="53" t="str">
        <f>IFERROR(IF(H13=0,"",H33/H13),"")</f>
        <v/>
      </c>
      <c r="J33" s="47" t="str">
        <f t="shared" si="5"/>
        <v/>
      </c>
    </row>
    <row r="34" spans="1:10" ht="12.75" customHeight="1" x14ac:dyDescent="0.2">
      <c r="A34" s="189"/>
      <c r="B34" s="129" t="s">
        <v>431</v>
      </c>
      <c r="C34" s="130" t="s">
        <v>10</v>
      </c>
      <c r="D34" s="163" t="str">
        <f t="shared" si="4"/>
        <v/>
      </c>
      <c r="E34" s="163" t="str">
        <f t="shared" si="4"/>
        <v/>
      </c>
      <c r="F34" s="163" t="str">
        <f t="shared" si="4"/>
        <v/>
      </c>
      <c r="G34" s="163" t="str">
        <f t="shared" si="4"/>
        <v/>
      </c>
      <c r="H34" s="163"/>
      <c r="I34" s="53" t="str">
        <f>IFERROR(IF(H14=0,"",H34/H14),"")</f>
        <v/>
      </c>
      <c r="J34" s="47" t="str">
        <f t="shared" si="5"/>
        <v/>
      </c>
    </row>
    <row r="35" spans="1:10" ht="12.75" customHeight="1" x14ac:dyDescent="0.2">
      <c r="A35" s="189"/>
      <c r="B35" s="131" t="s">
        <v>432</v>
      </c>
      <c r="C35" s="130" t="s">
        <v>10</v>
      </c>
      <c r="D35" s="163" t="str">
        <f t="shared" si="4"/>
        <v/>
      </c>
      <c r="E35" s="163" t="str">
        <f t="shared" si="4"/>
        <v/>
      </c>
      <c r="F35" s="163" t="str">
        <f t="shared" si="4"/>
        <v/>
      </c>
      <c r="G35" s="163" t="str">
        <f t="shared" si="4"/>
        <v/>
      </c>
      <c r="H35" s="163"/>
      <c r="I35" s="53" t="str">
        <f>IFERROR(IF(H15=0,"",H35/H15),"")</f>
        <v/>
      </c>
      <c r="J35" s="47" t="str">
        <f t="shared" si="5"/>
        <v/>
      </c>
    </row>
    <row r="36" spans="1:10" ht="12.75" customHeight="1" x14ac:dyDescent="0.2">
      <c r="A36" s="189"/>
      <c r="B36" s="118" t="s">
        <v>444</v>
      </c>
      <c r="C36" s="132" t="s">
        <v>10</v>
      </c>
      <c r="D36" s="165">
        <f>IF($B$29=$O$6,"NA",SUM(D31:D35))</f>
        <v>0</v>
      </c>
      <c r="E36" s="165">
        <f>IF($B$29=$O$6,"NA",SUM(E31:E35))</f>
        <v>0</v>
      </c>
      <c r="F36" s="165">
        <f>IF($B$29=$O$6,"NA",SUM(F31:F35))</f>
        <v>0</v>
      </c>
      <c r="G36" s="165">
        <f>IF($B$29=$O$6,"NA",SUM(G31:G35))</f>
        <v>0</v>
      </c>
      <c r="H36" s="165">
        <f>SUM(H31:H35)</f>
        <v>0</v>
      </c>
      <c r="J36" s="47" t="str">
        <f t="shared" si="5"/>
        <v/>
      </c>
    </row>
    <row r="37" spans="1:10" ht="12.75" customHeight="1" x14ac:dyDescent="0.2">
      <c r="A37" s="190" t="s">
        <v>442</v>
      </c>
      <c r="B37" s="127" t="s">
        <v>433</v>
      </c>
      <c r="C37" s="128" t="s">
        <v>10</v>
      </c>
      <c r="D37" s="164" t="str">
        <f t="shared" ref="D37:G42" si="6">IF($B$29=$O$5,0,IF($B$29=$O$6,"NA",""))</f>
        <v/>
      </c>
      <c r="E37" s="164" t="str">
        <f t="shared" si="6"/>
        <v/>
      </c>
      <c r="F37" s="164" t="str">
        <f t="shared" si="6"/>
        <v/>
      </c>
      <c r="G37" s="164" t="str">
        <f t="shared" si="6"/>
        <v/>
      </c>
      <c r="H37" s="164"/>
      <c r="I37" s="53" t="str">
        <f>IFERROR(IF(H17=0,"",H37/H17),"")</f>
        <v/>
      </c>
      <c r="J37" s="47" t="str">
        <f>IF(AND(OR(SUM(E37)&gt;0,SUM(G37)&gt;0),OR(SUM(D37)&lt;SUM(E37),SUM(F37)&lt;SUM(G37))),"Überprüfen Sie die Zahl! Zugänge/Abgänge insgesamt müssen mindestens der Zahl der Wechsel entsprechen!",IF(ISERROR(H37/H17),"",IF(AND(H37=0,H17=0),"",IF(AND(SUM(H37)&gt;0,SUM(H17)&gt;0,H37/H17&gt;20),"Überprüfen! Ist das Unternehmen der richtigen Größenklasse zugeordnet?",IF(AND(SUM(H37)&gt;0,SUM(H17)&gt;0,H37/H17&lt;1),"Überprüfen! Evtl. GWh statt MWh?",IF(AND(SUM(H17)&gt;0,SUM(H37)=0),"Zählpunkte für diese Gruppe eingetragen. Tragen Sie auch die jährliche Abgabe ein!",""))))))</f>
        <v/>
      </c>
    </row>
    <row r="38" spans="1:10" ht="12.75" customHeight="1" x14ac:dyDescent="0.2">
      <c r="A38" s="189"/>
      <c r="B38" s="129" t="s">
        <v>434</v>
      </c>
      <c r="C38" s="130" t="s">
        <v>10</v>
      </c>
      <c r="D38" s="163" t="str">
        <f t="shared" si="6"/>
        <v/>
      </c>
      <c r="E38" s="163" t="str">
        <f t="shared" si="6"/>
        <v/>
      </c>
      <c r="F38" s="163" t="str">
        <f t="shared" si="6"/>
        <v/>
      </c>
      <c r="G38" s="163" t="str">
        <f t="shared" si="6"/>
        <v/>
      </c>
      <c r="H38" s="163"/>
      <c r="I38" s="53" t="str">
        <f t="shared" ref="I38:I44" si="7">IFERROR(IF(H18=0,"",H38/H18),"")</f>
        <v/>
      </c>
      <c r="J38" s="47" t="str">
        <f>IF(AND(OR(SUM(E38)&gt;0,SUM(G38)&gt;0),OR(SUM(D38)&lt;SUM(E38),SUM(F38)&lt;SUM(G38))),"Überprüfen Sie die Zahl! Zugänge/Abgänge insgesamt müssen mindestens der Zahl der Wechsel entsprechen!",IF(ISERROR(H38/H18),"",IF(AND(H38=0,H18=0),"",IF(AND(SUM(H38)&gt;0,SUM(H18)&gt;0,H38/H18&gt;500),"Überprüfen! Ist das Unternehmen der richtigen Größenklasse zugeordnet?",IF(AND(SUM(H38)&gt;0,SUM(H18)&gt;0,H38/H18&lt;1),"Überprüfen! Evtl. GWh statt MWh?",IF(AND(SUM(H18)&gt;0,SUM(H38)=0),"Zählpunkte für diese Gruppe eingetragen. Tragen Sie auch die jährliche Abgabe ein!",""))))))</f>
        <v/>
      </c>
    </row>
    <row r="39" spans="1:10" ht="12.75" customHeight="1" x14ac:dyDescent="0.2">
      <c r="A39" s="189"/>
      <c r="B39" s="129" t="s">
        <v>435</v>
      </c>
      <c r="C39" s="130" t="s">
        <v>10</v>
      </c>
      <c r="D39" s="163" t="str">
        <f t="shared" si="6"/>
        <v/>
      </c>
      <c r="E39" s="163" t="str">
        <f t="shared" si="6"/>
        <v/>
      </c>
      <c r="F39" s="163" t="str">
        <f t="shared" si="6"/>
        <v/>
      </c>
      <c r="G39" s="163" t="str">
        <f t="shared" si="6"/>
        <v/>
      </c>
      <c r="H39" s="163"/>
      <c r="I39" s="53" t="str">
        <f t="shared" si="7"/>
        <v/>
      </c>
      <c r="J39" s="47" t="str">
        <f>IF(AND(OR(SUM(E39)&gt;0,SUM(G39)&gt;0),OR(SUM(D39)&lt;SUM(E39),SUM(F39)&lt;SUM(G39))),"Überprüfen Sie die Zahl! Zugänge/Abgänge insgesamt müssen mindestens der Zahl der Wechsel entsprechen!",IF(ISERROR(H39/H19),"",IF(AND(H39=0,H19=0),"",IF(AND(SUM(H39)&gt;0,SUM(H19)&gt;0,H39/H19&gt;2000),"Überprüfen! Ist das Unternehmen der richtigen Größenklasse zugeordnet?",IF(AND(SUM(H39)&gt;0,SUM(H19)&gt;0,H39/H19&lt;1),"Überprüfen! Evtl. GWh statt MWh?",IF(AND(SUM(H19)&gt;0,SUM(H39)=0),"Zählpunkte für diese Gruppe eingetragen. Tragen Sie auch die jährliche Abgabe ein!",""))))))</f>
        <v/>
      </c>
    </row>
    <row r="40" spans="1:10" ht="12.75" customHeight="1" x14ac:dyDescent="0.2">
      <c r="A40" s="189"/>
      <c r="B40" s="129" t="s">
        <v>436</v>
      </c>
      <c r="C40" s="130" t="s">
        <v>10</v>
      </c>
      <c r="D40" s="163" t="str">
        <f t="shared" si="6"/>
        <v/>
      </c>
      <c r="E40" s="163" t="str">
        <f t="shared" si="6"/>
        <v/>
      </c>
      <c r="F40" s="163" t="str">
        <f t="shared" si="6"/>
        <v/>
      </c>
      <c r="G40" s="163" t="str">
        <f t="shared" si="6"/>
        <v/>
      </c>
      <c r="H40" s="163"/>
      <c r="I40" s="53" t="str">
        <f t="shared" si="7"/>
        <v/>
      </c>
      <c r="J40" s="47" t="str">
        <f>IF(AND(OR(SUM(E40)&gt;0,SUM(G40)&gt;0),OR(SUM(D40)&lt;SUM(E40),SUM(F40)&lt;SUM(G40))),"Überprüfen Sie die Zahl! Zugänge/Abgänge insgesamt müssen mindestens der Zahl der Wechsel entsprechen!",IF(ISERROR(H40/H20),"",IF(AND(H40=0,H20=0),"",IF(AND(SUM(H40)&gt;0,SUM(H20)&gt;0,H40/H20&gt;4000),"Überprüfen! Ist das Unternehmen der richtigen Größenklasse zugeordnet?",IF(AND(SUM(H40)&gt;0,SUM(H20)&gt;0,H40/H20&lt;1),"Überprüfen! Evtl. GWh statt MWh?",IF(AND(SUM(H20)&gt;0,SUM(H40)=0),"Zählpunkte für diese Gruppe eingetragen. Tragen Sie auch die jährliche Abgabe ein!",""))))))</f>
        <v/>
      </c>
    </row>
    <row r="41" spans="1:10" ht="12.75" customHeight="1" x14ac:dyDescent="0.2">
      <c r="A41" s="189"/>
      <c r="B41" s="129" t="s">
        <v>437</v>
      </c>
      <c r="C41" s="130" t="s">
        <v>10</v>
      </c>
      <c r="D41" s="163" t="str">
        <f t="shared" si="6"/>
        <v/>
      </c>
      <c r="E41" s="163" t="str">
        <f t="shared" si="6"/>
        <v/>
      </c>
      <c r="F41" s="163" t="str">
        <f t="shared" si="6"/>
        <v/>
      </c>
      <c r="G41" s="163" t="str">
        <f t="shared" si="6"/>
        <v/>
      </c>
      <c r="H41" s="163"/>
      <c r="I41" s="53" t="str">
        <f t="shared" si="7"/>
        <v/>
      </c>
      <c r="J41" s="47" t="str">
        <f>IF(AND(OR(SUM(E41)&gt;0,SUM(G41)&gt;0),OR(SUM(D41)&lt;SUM(E41),SUM(F41)&lt;SUM(G41))),"Überprüfen Sie die Zahl! Zugänge/Abgänge insgesamt müssen mindestens der Zahl der Wechsel entsprechen!",IF(ISERROR(H41/H21),"",IF(AND(H41=0,H21=0),"",IF(AND(SUM(H41)&gt;0,SUM(H21)&gt;0,H41/H21&gt;20000),"Überprüfen! Ist das Unternehmen der richtigen Größenklasse zugeordnet?",IF(AND(SUM(H41)&gt;0,SUM(H21)&gt;0,H41/H21&lt;1),"Überprüfen! Evtl. GWh statt MWh?",IF(AND(SUM(H21)&gt;0,SUM(H41)=0),"Zählpunkte für diese Gruppe eingetragen. Tragen Sie auch die jährliche Abgabe ein!",""))))))</f>
        <v/>
      </c>
    </row>
    <row r="42" spans="1:10" ht="12.75" customHeight="1" x14ac:dyDescent="0.2">
      <c r="A42" s="189"/>
      <c r="B42" s="131" t="s">
        <v>438</v>
      </c>
      <c r="C42" s="130" t="s">
        <v>10</v>
      </c>
      <c r="D42" s="163" t="str">
        <f t="shared" si="6"/>
        <v/>
      </c>
      <c r="E42" s="163" t="str">
        <f t="shared" si="6"/>
        <v/>
      </c>
      <c r="F42" s="163" t="str">
        <f t="shared" si="6"/>
        <v/>
      </c>
      <c r="G42" s="163" t="str">
        <f t="shared" si="6"/>
        <v/>
      </c>
      <c r="H42" s="163"/>
      <c r="I42" s="53" t="str">
        <f t="shared" si="7"/>
        <v/>
      </c>
      <c r="J42" s="47" t="str">
        <f>IF(AND(OR(SUM(E42)&gt;0,SUM(G42)&gt;0),OR(SUM(D42)&lt;SUM(E42),SUM(F42)&lt;SUM(G42))),"Überprüfen Sie die Zahl! Zugänge/Abgänge insgesamt müssen mindestens der Zahl der Wechsel entsprechen!",IF(ISERROR(H42/H22),"",IF(AND(H42=0,H22=0),"",IF(AND(SUM(H42)&gt;0,SUM(H22)&gt;0,H42/H22&gt;70000),"Überprüfen! Ist das Unternehmen der richtigen Größenklasse zugeordnet?",IF(AND(SUM(H42)&gt;0,SUM(H22)&gt;0,H42/H22&lt;1),"Überprüfen! Evtl. GWh statt MWh?",IF(AND(SUM(H22)&gt;0,SUM(H42)=0),"Zählpunkte für diese Gruppe eingetragen. Tragen Sie auch die jährliche Abgabe ein!",""))))))</f>
        <v/>
      </c>
    </row>
    <row r="43" spans="1:10" ht="12.75" customHeight="1" x14ac:dyDescent="0.2">
      <c r="A43" s="189"/>
      <c r="B43" s="131" t="s">
        <v>439</v>
      </c>
      <c r="C43" s="130" t="s">
        <v>10</v>
      </c>
      <c r="D43" s="163" t="str">
        <f t="shared" ref="D43:G44" si="8">IF($B$29=$O$5,0,IF($B$29=$O$6,"NA",""))</f>
        <v/>
      </c>
      <c r="E43" s="163" t="str">
        <f t="shared" si="8"/>
        <v/>
      </c>
      <c r="F43" s="163" t="str">
        <f t="shared" si="8"/>
        <v/>
      </c>
      <c r="G43" s="163" t="str">
        <f t="shared" si="8"/>
        <v/>
      </c>
      <c r="H43" s="163"/>
      <c r="I43" s="53" t="str">
        <f t="shared" si="7"/>
        <v/>
      </c>
      <c r="J43" s="47" t="str">
        <f>IF(AND(OR(SUM(E43)&gt;0,SUM(G43)&gt;0),OR(SUM(D43)&lt;SUM(E43),SUM(F43)&lt;SUM(G43))),"Überprüfen Sie die Zahl! Zugänge/Abgänge insgesamt müssen mindestens der Zahl der Wechsel entsprechen!",IF(ISERROR(H43/H23),"",IF(AND(H43=0,H23=0),"",IF(AND(SUM(H43)&gt;0,SUM(H23)&gt;0,H43/H23&gt;150000),"Überprüfen! Ist das Unternehmen der richtigen Größenklasse zugeordnet?",IF(AND(SUM(H43)&gt;0,SUM(H23)&gt;0,H43/H23&lt;1),"Überprüfen! Evtl. GWh statt MWh?",IF(AND(SUM(H23)&gt;0,SUM(H43)=0),"Zählpunkte für diese Gruppe eingetragen. Tragen Sie auch die jährliche Abgabe ein!",""))))))</f>
        <v/>
      </c>
    </row>
    <row r="44" spans="1:10" ht="12.75" customHeight="1" x14ac:dyDescent="0.2">
      <c r="A44" s="189"/>
      <c r="B44" s="129" t="s">
        <v>440</v>
      </c>
      <c r="C44" s="130" t="s">
        <v>10</v>
      </c>
      <c r="D44" s="163" t="str">
        <f t="shared" si="8"/>
        <v/>
      </c>
      <c r="E44" s="163" t="str">
        <f t="shared" si="8"/>
        <v/>
      </c>
      <c r="F44" s="163" t="str">
        <f t="shared" si="8"/>
        <v/>
      </c>
      <c r="G44" s="163" t="str">
        <f t="shared" si="8"/>
        <v/>
      </c>
      <c r="H44" s="163"/>
      <c r="I44" s="53" t="str">
        <f t="shared" si="7"/>
        <v/>
      </c>
      <c r="J44" s="47" t="str">
        <f>IF(AND(OR(SUM(E44)&gt;0,SUM(G44)&gt;0),OR(SUM(D44)&lt;SUM(E44),SUM(F44)&lt;SUM(G44))),"Überprüfen Sie die Zahl! Zugänge/Abgänge insgesamt müssen mindestens der Zahl der Wechsel entsprechen!",IF(ISERROR(H44/H24),"",IF(AND(H44=0,H24=0),"",IF(AND(SUM(H44)&gt;0,SUM(H24)&gt;0,H44/H24&lt;150000),"Überprüfen! Ist das Unternehmen der richtigen Größenklasse zugeordnet?",IF(AND(SUM(H44)&gt;0,SUM(H24)&gt;0,H44/H24&lt;1),"Überprüfen! Evtl. GWh statt MWh?",IF(AND(SUM(H24)&gt;0,SUM(H44)=0),"Zählpunkte für diese Gruppe eingetragen. Tragen Sie auch die jährliche Abgabe ein!",""))))))</f>
        <v/>
      </c>
    </row>
    <row r="45" spans="1:10" ht="12.75" customHeight="1" x14ac:dyDescent="0.2">
      <c r="A45" s="191"/>
      <c r="B45" s="118" t="s">
        <v>445</v>
      </c>
      <c r="C45" s="132" t="s">
        <v>10</v>
      </c>
      <c r="D45" s="166">
        <f>IF($B$29=$O$6,"NA",SUM(D37:D44))</f>
        <v>0</v>
      </c>
      <c r="E45" s="166">
        <f>IF($B$29=$O$6,"NA",SUM(E37:E44))</f>
        <v>0</v>
      </c>
      <c r="F45" s="166">
        <f>IF($B$29=$O$6,"NA",SUM(F37:F44))</f>
        <v>0</v>
      </c>
      <c r="G45" s="166">
        <f>IF($B$29=$O$6,"NA",SUM(G37:G44))</f>
        <v>0</v>
      </c>
      <c r="H45" s="166">
        <f>SUM(H37:H44)</f>
        <v>0</v>
      </c>
      <c r="J45" s="47" t="str">
        <f>IF(AND(H25&gt;0,H45=0),"Zählpunkte für diese Gruppe eingetragen. Tragen Sie auch die jährliche Abgabe ein!","")</f>
        <v/>
      </c>
    </row>
    <row r="46" spans="1:10" ht="31.5" customHeight="1" x14ac:dyDescent="0.2">
      <c r="A46" s="133" t="s">
        <v>134</v>
      </c>
      <c r="B46" s="134"/>
      <c r="C46" s="135" t="s">
        <v>10</v>
      </c>
      <c r="D46" s="90">
        <f>IF($B$29=$O$6,"NA",SUM(D36,D45))</f>
        <v>0</v>
      </c>
      <c r="E46" s="90">
        <f>IF($B$29=$O$6,"NA",SUM(E36,E45))</f>
        <v>0</v>
      </c>
      <c r="F46" s="90">
        <f>IF($B$29=$O$6,"NA",SUM(F36,F45))</f>
        <v>0</v>
      </c>
      <c r="G46" s="90">
        <f>IF($B$29=$O$6,"NA",SUM(G36,G45))</f>
        <v>0</v>
      </c>
      <c r="H46" s="68">
        <f>SUM(H36,H45)</f>
        <v>0</v>
      </c>
      <c r="J46" s="71"/>
    </row>
    <row r="48" spans="1:10" x14ac:dyDescent="0.2">
      <c r="A48" s="55" t="s">
        <v>137</v>
      </c>
    </row>
    <row r="49" spans="1:6" x14ac:dyDescent="0.2">
      <c r="A49" s="56" t="s">
        <v>454</v>
      </c>
    </row>
    <row r="50" spans="1:6" x14ac:dyDescent="0.2">
      <c r="A50" s="187" t="s">
        <v>452</v>
      </c>
      <c r="B50" s="188"/>
      <c r="C50" s="188"/>
      <c r="D50" s="188"/>
      <c r="E50" s="188"/>
      <c r="F50" s="188"/>
    </row>
    <row r="51" spans="1:6" x14ac:dyDescent="0.2">
      <c r="A51" s="187"/>
      <c r="B51" s="188"/>
      <c r="C51" s="188"/>
      <c r="D51" s="188"/>
      <c r="E51" s="188"/>
      <c r="F51" s="188"/>
    </row>
    <row r="52" spans="1:6" x14ac:dyDescent="0.2">
      <c r="A52" s="187"/>
      <c r="B52" s="188"/>
      <c r="C52" s="188"/>
      <c r="D52" s="188"/>
      <c r="E52" s="188"/>
      <c r="F52" s="188"/>
    </row>
    <row r="53" spans="1:6" x14ac:dyDescent="0.2">
      <c r="A53" s="187"/>
      <c r="B53" s="188"/>
      <c r="C53" s="188"/>
      <c r="D53" s="188"/>
      <c r="E53" s="188"/>
      <c r="F53" s="188"/>
    </row>
    <row r="54" spans="1:6" x14ac:dyDescent="0.2">
      <c r="A54" s="187"/>
      <c r="B54" s="188"/>
      <c r="C54" s="188"/>
      <c r="D54" s="188"/>
      <c r="E54" s="188"/>
      <c r="F54" s="188"/>
    </row>
    <row r="55" spans="1:6" x14ac:dyDescent="0.2">
      <c r="A55" s="187"/>
      <c r="B55" s="188"/>
      <c r="C55" s="188"/>
      <c r="D55" s="188"/>
      <c r="E55" s="188"/>
      <c r="F55" s="188"/>
    </row>
    <row r="56" spans="1:6" x14ac:dyDescent="0.2">
      <c r="A56" s="188"/>
      <c r="B56" s="188"/>
      <c r="C56" s="188"/>
      <c r="D56" s="188"/>
      <c r="E56" s="188"/>
      <c r="F56" s="188"/>
    </row>
  </sheetData>
  <sheetProtection password="CF0F" sheet="1" objects="1" scenarios="1" formatCells="0" formatColumns="0" formatRows="0"/>
  <mergeCells count="8">
    <mergeCell ref="A50:F56"/>
    <mergeCell ref="A31:A36"/>
    <mergeCell ref="A37:A45"/>
    <mergeCell ref="D9:H9"/>
    <mergeCell ref="A27:B27"/>
    <mergeCell ref="A11:A16"/>
    <mergeCell ref="A17:A25"/>
    <mergeCell ref="D29:G29"/>
  </mergeCells>
  <phoneticPr fontId="2" type="noConversion"/>
  <conditionalFormatting sqref="B29">
    <cfRule type="expression" dxfId="73" priority="97">
      <formula>SUM($D$31:$H$46)&gt;0</formula>
    </cfRule>
    <cfRule type="cellIs" dxfId="72" priority="101" operator="equal">
      <formula>$K$9</formula>
    </cfRule>
    <cfRule type="cellIs" dxfId="71" priority="102" operator="equal">
      <formula>$K$7</formula>
    </cfRule>
  </conditionalFormatting>
  <conditionalFormatting sqref="B9">
    <cfRule type="expression" dxfId="70" priority="98">
      <formula>SUM($D$11:$H$27)&gt;0</formula>
    </cfRule>
    <cfRule type="cellIs" dxfId="69" priority="99" operator="equal">
      <formula>$K$9</formula>
    </cfRule>
    <cfRule type="cellIs" dxfId="68" priority="100" operator="equal">
      <formula>$K$7</formula>
    </cfRule>
  </conditionalFormatting>
  <conditionalFormatting sqref="D32">
    <cfRule type="expression" dxfId="67" priority="167">
      <formula>AND(SUM(#REF!)&gt;=1,SUM(D32)=0)</formula>
    </cfRule>
  </conditionalFormatting>
  <conditionalFormatting sqref="D34">
    <cfRule type="expression" dxfId="66" priority="169">
      <formula>AND(SUM(#REF!)&gt;=1,SUM(D34)=0)</formula>
    </cfRule>
  </conditionalFormatting>
  <conditionalFormatting sqref="D35">
    <cfRule type="expression" dxfId="65" priority="170">
      <formula>AND(SUM(#REF!)&gt;=1,SUM(D35)=0)</formula>
    </cfRule>
  </conditionalFormatting>
  <conditionalFormatting sqref="D36">
    <cfRule type="expression" dxfId="64" priority="171">
      <formula>AND(SUM(#REF!)&gt;=1,SUM(D36)=0)</formula>
    </cfRule>
  </conditionalFormatting>
  <conditionalFormatting sqref="D37">
    <cfRule type="expression" dxfId="63" priority="172">
      <formula>AND(SUM(#REF!)&gt;=1,SUM(D37)=0)</formula>
    </cfRule>
  </conditionalFormatting>
  <conditionalFormatting sqref="D38">
    <cfRule type="expression" dxfId="62" priority="173">
      <formula>AND(SUM(#REF!)&gt;=1,SUM(D38)=0)</formula>
    </cfRule>
  </conditionalFormatting>
  <conditionalFormatting sqref="D39">
    <cfRule type="expression" dxfId="61" priority="174">
      <formula>AND(SUM(#REF!)&gt;=1,SUM(D39)=0)</formula>
    </cfRule>
  </conditionalFormatting>
  <conditionalFormatting sqref="D43 D40:D41">
    <cfRule type="expression" dxfId="60" priority="175">
      <formula>AND(SUM(#REF!)&gt;=1,SUM(D40)=0)</formula>
    </cfRule>
  </conditionalFormatting>
  <conditionalFormatting sqref="D44">
    <cfRule type="expression" dxfId="59" priority="177">
      <formula>AND(SUM(#REF!)&gt;=1,SUM(D44)=0)</formula>
    </cfRule>
  </conditionalFormatting>
  <conditionalFormatting sqref="D45">
    <cfRule type="expression" dxfId="58" priority="178">
      <formula>AND(SUM(#REF!)&gt;=1,SUM(D45)=0)</formula>
    </cfRule>
  </conditionalFormatting>
  <conditionalFormatting sqref="D42">
    <cfRule type="expression" dxfId="57" priority="70">
      <formula>AND(SUM(#REF!)&gt;=1,SUM(D42)=0)</formula>
    </cfRule>
  </conditionalFormatting>
  <conditionalFormatting sqref="E32">
    <cfRule type="expression" dxfId="56" priority="59">
      <formula>AND(SUM(#REF!)&gt;=1,SUM(E32)=0)</formula>
    </cfRule>
  </conditionalFormatting>
  <conditionalFormatting sqref="E34">
    <cfRule type="expression" dxfId="55" priority="61">
      <formula>AND(SUM(#REF!)&gt;=1,SUM(E34)=0)</formula>
    </cfRule>
  </conditionalFormatting>
  <conditionalFormatting sqref="E35">
    <cfRule type="expression" dxfId="54" priority="62">
      <formula>AND(SUM(#REF!)&gt;=1,SUM(E35)=0)</formula>
    </cfRule>
  </conditionalFormatting>
  <conditionalFormatting sqref="E36">
    <cfRule type="expression" dxfId="53" priority="63">
      <formula>AND(SUM(#REF!)&gt;=1,SUM(E36)=0)</formula>
    </cfRule>
  </conditionalFormatting>
  <conditionalFormatting sqref="E37">
    <cfRule type="expression" dxfId="52" priority="64">
      <formula>AND(SUM(#REF!)&gt;=1,SUM(E37)=0)</formula>
    </cfRule>
  </conditionalFormatting>
  <conditionalFormatting sqref="E38">
    <cfRule type="expression" dxfId="51" priority="65">
      <formula>AND(SUM(#REF!)&gt;=1,SUM(E38)=0)</formula>
    </cfRule>
  </conditionalFormatting>
  <conditionalFormatting sqref="E39">
    <cfRule type="expression" dxfId="50" priority="66">
      <formula>AND(SUM(#REF!)&gt;=1,SUM(E39)=0)</formula>
    </cfRule>
  </conditionalFormatting>
  <conditionalFormatting sqref="E43 E40:E41">
    <cfRule type="expression" dxfId="49" priority="67">
      <formula>AND(SUM(#REF!)&gt;=1,SUM(E40)=0)</formula>
    </cfRule>
  </conditionalFormatting>
  <conditionalFormatting sqref="E44">
    <cfRule type="expression" dxfId="48" priority="68">
      <formula>AND(SUM(#REF!)&gt;=1,SUM(E44)=0)</formula>
    </cfRule>
  </conditionalFormatting>
  <conditionalFormatting sqref="E45">
    <cfRule type="expression" dxfId="47" priority="69">
      <formula>AND(SUM(#REF!)&gt;=1,SUM(E45)=0)</formula>
    </cfRule>
  </conditionalFormatting>
  <conditionalFormatting sqref="E42">
    <cfRule type="expression" dxfId="46" priority="57">
      <formula>AND(SUM(#REF!)&gt;=1,SUM(E42)=0)</formula>
    </cfRule>
  </conditionalFormatting>
  <conditionalFormatting sqref="G31">
    <cfRule type="expression" dxfId="45" priority="32">
      <formula>AND(SUM(#REF!)&gt;=1,SUM(G31)=0)</formula>
    </cfRule>
  </conditionalFormatting>
  <conditionalFormatting sqref="G32">
    <cfRule type="expression" dxfId="44" priority="33">
      <formula>AND(SUM(#REF!)&gt;=1,SUM(G32)=0)</formula>
    </cfRule>
  </conditionalFormatting>
  <conditionalFormatting sqref="G33">
    <cfRule type="expression" dxfId="43" priority="34">
      <formula>AND(SUM(#REF!)&gt;=1,SUM(G33)=0)</formula>
    </cfRule>
  </conditionalFormatting>
  <conditionalFormatting sqref="G34">
    <cfRule type="expression" dxfId="42" priority="35">
      <formula>AND(SUM(#REF!)&gt;=1,SUM(G34)=0)</formula>
    </cfRule>
  </conditionalFormatting>
  <conditionalFormatting sqref="G35">
    <cfRule type="expression" dxfId="41" priority="36">
      <formula>AND(SUM(#REF!)&gt;=1,SUM(G35)=0)</formula>
    </cfRule>
  </conditionalFormatting>
  <conditionalFormatting sqref="G36">
    <cfRule type="expression" dxfId="40" priority="37">
      <formula>AND(SUM(#REF!)&gt;=1,SUM(G36)=0)</formula>
    </cfRule>
  </conditionalFormatting>
  <conditionalFormatting sqref="G37">
    <cfRule type="expression" dxfId="39" priority="38">
      <formula>AND(SUM(#REF!)&gt;=1,SUM(G37)=0)</formula>
    </cfRule>
  </conditionalFormatting>
  <conditionalFormatting sqref="G38">
    <cfRule type="expression" dxfId="38" priority="39">
      <formula>AND(SUM(#REF!)&gt;=1,SUM(G38)=0)</formula>
    </cfRule>
  </conditionalFormatting>
  <conditionalFormatting sqref="G39">
    <cfRule type="expression" dxfId="37" priority="40">
      <formula>AND(SUM(#REF!)&gt;=1,SUM(G39)=0)</formula>
    </cfRule>
  </conditionalFormatting>
  <conditionalFormatting sqref="G43 G40:G41">
    <cfRule type="expression" dxfId="36" priority="41">
      <formula>AND(SUM(#REF!)&gt;=1,SUM(G40)=0)</formula>
    </cfRule>
  </conditionalFormatting>
  <conditionalFormatting sqref="G44">
    <cfRule type="expression" dxfId="35" priority="42">
      <formula>AND(SUM(#REF!)&gt;=1,SUM(G44)=0)</formula>
    </cfRule>
  </conditionalFormatting>
  <conditionalFormatting sqref="G45">
    <cfRule type="expression" dxfId="34" priority="43">
      <formula>AND(SUM(#REF!)&gt;=1,SUM(G45)=0)</formula>
    </cfRule>
  </conditionalFormatting>
  <conditionalFormatting sqref="G42">
    <cfRule type="expression" dxfId="33" priority="31">
      <formula>AND(SUM(#REF!)&gt;=1,SUM(G42)=0)</formula>
    </cfRule>
  </conditionalFormatting>
  <conditionalFormatting sqref="H31">
    <cfRule type="expression" dxfId="32" priority="19">
      <formula>AND(SUM(#REF!)&gt;=1,SUM(H31)=0)</formula>
    </cfRule>
  </conditionalFormatting>
  <conditionalFormatting sqref="H32">
    <cfRule type="expression" dxfId="31" priority="20">
      <formula>AND(SUM(#REF!)&gt;=1,SUM(H32)=0)</formula>
    </cfRule>
  </conditionalFormatting>
  <conditionalFormatting sqref="H33">
    <cfRule type="expression" dxfId="30" priority="21">
      <formula>AND(SUM(#REF!)&gt;=1,SUM(H33)=0)</formula>
    </cfRule>
  </conditionalFormatting>
  <conditionalFormatting sqref="H34">
    <cfRule type="expression" dxfId="29" priority="22">
      <formula>AND(SUM(#REF!)&gt;=1,SUM(H34)=0)</formula>
    </cfRule>
  </conditionalFormatting>
  <conditionalFormatting sqref="H35">
    <cfRule type="expression" dxfId="28" priority="23">
      <formula>AND(SUM(#REF!)&gt;=1,SUM(H35)=0)</formula>
    </cfRule>
  </conditionalFormatting>
  <conditionalFormatting sqref="H36">
    <cfRule type="expression" dxfId="27" priority="24">
      <formula>AND(SUM(#REF!)&gt;=1,SUM(H36)=0)</formula>
    </cfRule>
  </conditionalFormatting>
  <conditionalFormatting sqref="H37">
    <cfRule type="expression" dxfId="26" priority="25">
      <formula>AND(SUM(#REF!)&gt;=1,SUM(H37)=0)</formula>
    </cfRule>
  </conditionalFormatting>
  <conditionalFormatting sqref="H38">
    <cfRule type="expression" dxfId="25" priority="26">
      <formula>AND(SUM(#REF!)&gt;=1,SUM(H38)=0)</formula>
    </cfRule>
  </conditionalFormatting>
  <conditionalFormatting sqref="H39">
    <cfRule type="expression" dxfId="24" priority="27">
      <formula>AND(SUM(#REF!)&gt;=1,SUM(H39)=0)</formula>
    </cfRule>
  </conditionalFormatting>
  <conditionalFormatting sqref="H43 H40:H41">
    <cfRule type="expression" dxfId="23" priority="28">
      <formula>AND(SUM(#REF!)&gt;=1,SUM(H40)=0)</formula>
    </cfRule>
  </conditionalFormatting>
  <conditionalFormatting sqref="H44">
    <cfRule type="expression" dxfId="22" priority="29">
      <formula>AND(SUM(#REF!)&gt;=1,SUM(H44)=0)</formula>
    </cfRule>
  </conditionalFormatting>
  <conditionalFormatting sqref="H45">
    <cfRule type="expression" dxfId="21" priority="30">
      <formula>AND(SUM(#REF!)&gt;=1,SUM(H45)=0)</formula>
    </cfRule>
  </conditionalFormatting>
  <conditionalFormatting sqref="H42">
    <cfRule type="expression" dxfId="20" priority="18">
      <formula>AND(SUM(#REF!)&gt;=1,SUM(H42)=0)</formula>
    </cfRule>
  </conditionalFormatting>
  <conditionalFormatting sqref="F31">
    <cfRule type="expression" dxfId="19" priority="13">
      <formula>AND(SUM(#REF!)&gt;=1,SUM(F31)=0)</formula>
    </cfRule>
  </conditionalFormatting>
  <conditionalFormatting sqref="F32">
    <cfRule type="expression" dxfId="18" priority="14">
      <formula>AND(SUM(#REF!)&gt;=1,SUM(F32)=0)</formula>
    </cfRule>
  </conditionalFormatting>
  <conditionalFormatting sqref="F33">
    <cfRule type="expression" dxfId="17" priority="15">
      <formula>AND(SUM(#REF!)&gt;=1,SUM(F33)=0)</formula>
    </cfRule>
  </conditionalFormatting>
  <conditionalFormatting sqref="F34">
    <cfRule type="expression" dxfId="16" priority="16">
      <formula>AND(SUM(#REF!)&gt;=1,SUM(F34)=0)</formula>
    </cfRule>
  </conditionalFormatting>
  <conditionalFormatting sqref="F35">
    <cfRule type="expression" dxfId="15" priority="17">
      <formula>AND(SUM(#REF!)&gt;=1,SUM(F35)=0)</formula>
    </cfRule>
  </conditionalFormatting>
  <conditionalFormatting sqref="F36">
    <cfRule type="expression" dxfId="14" priority="12">
      <formula>AND(SUM(#REF!)&gt;=1,SUM(F36)=0)</formula>
    </cfRule>
  </conditionalFormatting>
  <conditionalFormatting sqref="F37">
    <cfRule type="expression" dxfId="13" priority="7">
      <formula>AND(SUM(#REF!)&gt;=1,SUM(F37)=0)</formula>
    </cfRule>
  </conditionalFormatting>
  <conditionalFormatting sqref="F38">
    <cfRule type="expression" dxfId="12" priority="8">
      <formula>AND(SUM(#REF!)&gt;=1,SUM(F38)=0)</formula>
    </cfRule>
  </conditionalFormatting>
  <conditionalFormatting sqref="F39">
    <cfRule type="expression" dxfId="11" priority="9">
      <formula>AND(SUM(#REF!)&gt;=1,SUM(F39)=0)</formula>
    </cfRule>
  </conditionalFormatting>
  <conditionalFormatting sqref="F43 F40:F41">
    <cfRule type="expression" dxfId="10" priority="10">
      <formula>AND(SUM(#REF!)&gt;=1,SUM(F40)=0)</formula>
    </cfRule>
  </conditionalFormatting>
  <conditionalFormatting sqref="F44">
    <cfRule type="expression" dxfId="9" priority="11">
      <formula>AND(SUM(#REF!)&gt;=1,SUM(F44)=0)</formula>
    </cfRule>
  </conditionalFormatting>
  <conditionalFormatting sqref="F42">
    <cfRule type="expression" dxfId="8" priority="6">
      <formula>AND(SUM(#REF!)&gt;=1,SUM(F42)=0)</formula>
    </cfRule>
  </conditionalFormatting>
  <conditionalFormatting sqref="F45">
    <cfRule type="expression" dxfId="7" priority="5">
      <formula>AND(SUM(#REF!)&gt;=1,SUM(F45)=0)</formula>
    </cfRule>
  </conditionalFormatting>
  <conditionalFormatting sqref="D33">
    <cfRule type="expression" dxfId="6" priority="4">
      <formula>AND(SUM(#REF!)&gt;=1,SUM(D33)=0)</formula>
    </cfRule>
  </conditionalFormatting>
  <conditionalFormatting sqref="E33">
    <cfRule type="expression" dxfId="5" priority="3">
      <formula>AND(SUM(#REF!)&gt;=1,SUM(E33)=0)</formula>
    </cfRule>
  </conditionalFormatting>
  <conditionalFormatting sqref="D31">
    <cfRule type="expression" dxfId="4" priority="2">
      <formula>AND(SUM(#REF!)&gt;=1,SUM(D31)=0)</formula>
    </cfRule>
  </conditionalFormatting>
  <conditionalFormatting sqref="E31">
    <cfRule type="expression" dxfId="3" priority="1">
      <formula>AND(SUM(#REF!)&gt;=1,SUM(E31)=0)</formula>
    </cfRule>
  </conditionalFormatting>
  <dataValidations xWindow="1019" yWindow="707" count="44">
    <dataValidation type="whole" allowBlank="1" showInputMessage="1" showErrorMessage="1" promptTitle="Zugänge/Abgänge insgesamt" prompt="Umfasst Neuanmeldungen, Wechsel, Abmeldungen!" sqref="D26 F26">
      <formula1>0</formula1>
      <formula2>6000000</formula2>
    </dataValidation>
    <dataValidation type="list" allowBlank="1" showInputMessage="1" showErrorMessage="1" sqref="B29">
      <formula1>$O$5:$O$7</formula1>
    </dataValidation>
    <dataValidation type="list" allowBlank="1" showInputMessage="1" showErrorMessage="1" sqref="B9">
      <formula1>$K$5:$K$7</formula1>
    </dataValidation>
    <dataValidation type="whole" allowBlank="1" showInputMessage="1" showErrorMessage="1" errorTitle="Fehler!" error="Nur positive ganze Zahlen erlaubt!!" promptTitle="Zählpunkte zum 31.12." prompt="Geben Sie den Stand der Zählpunkte zum 31.12. für jede Verbrauchergruppe ein!" sqref="H27">
      <formula1>0</formula1>
      <formula2>6000000</formula2>
    </dataValidation>
    <dataValidation type="decimal" allowBlank="1" showInputMessage="1" showErrorMessage="1" errorTitle="Fehler!" error="Nur positive Dezimalzahlen erlaubt! Keine negativen Werte bzw. Werte jenseits 90000 GWh erlaubt." sqref="H46">
      <formula1>0</formula1>
      <formula2>90000000</formula2>
    </dataValidation>
    <dataValidation type="decimal" allowBlank="1" showInputMessage="1" showErrorMessage="1" errorTitle="Fehler!" error="Nur positive Dezimalzahlen erlaubt!" promptTitle="Gewechselte Mengen" prompt="Bitte tragen Sie die gewechselten Mengen aufgrund Versorgerwechsel in die jeweilige Kategorie ein!" sqref="G46 E46">
      <formula1>0</formula1>
      <formula2>10000000000000000</formula2>
    </dataValidation>
    <dataValidation type="decimal" allowBlank="1" showInputMessage="1" showErrorMessage="1" errorTitle="Fehler!" error="Nur positive Dezimalzahlen erlaubt!" promptTitle="Gewechselte Mengen" prompt="Für neu zugegangenen Kunden aufgrund eines erfolgreich durchgeführten Wechsels ist die prognostizierte Gesamtabgabemenge für die ersten 12 Liefermonate anzugeben." sqref="E37:E44 E31:E35">
      <formula1>0</formula1>
      <formula2>90000000000000</formula2>
    </dataValidation>
    <dataValidation type="decimal" allowBlank="1" showInputMessage="1" showErrorMessage="1" errorTitle="Fehler!" error="Nur positive Dezimalzahlen erlaubt!" promptTitle="Gewechselte Mengen" prompt="Für neu zugegangenen Kunden aufgrund eines erfolgreich durchgeführten Wechsels ist die prognostizierte Gesamtabgabemenge für die ersten 12 Liefermonate anzugeben." sqref="E36">
      <formula1>0</formula1>
      <formula2>100000000</formula2>
    </dataValidation>
    <dataValidation type="decimal" allowBlank="1" showInputMessage="1" showErrorMessage="1" errorTitle="Fehler!" error="Nur positive Dezimalzahlen erlaubt!" promptTitle="Gewechselte Mengen" prompt="Für neu zugegangenen Kunden aufgrund eines erfolgreich durchgeführten Wechsels ist die prognostizierte Gesamtabgabemenge für die ersten 12 Liefermonate anzugeben." sqref="E45">
      <formula1>0</formula1>
      <formula2>100000000000000</formula2>
    </dataValidation>
    <dataValidation type="whole" allowBlank="1" showInputMessage="1" showErrorMessage="1" errorTitle="Fehler!!" error="Nur ganze positive Zahlen erlaubt!!" promptTitle="Grundversorgung" prompt="Es ist die Anzahl der nach Pflicht zur Grundversorgung versorgten Zählpunkte anzugeben inklusive der unterjährigen Zahl der Zu- und Abgänge." sqref="D27:G27">
      <formula1>0</formula1>
      <formula2>6000000</formula2>
    </dataValidation>
    <dataValidation type="whole" allowBlank="1" showInputMessage="1" showErrorMessage="1" errorTitle="Fehler!!" error="Nur ganze positive Zahlen erlaubt! " promptTitle="Alle Zugänge!" prompt="„Zugänge insgesamt“ umfasst die neu hinzugekommenen Zählpunkte sowohl durch Neuanmeldungen als auch durch erfolgreich durchgeführte Wechsel." sqref="D21:D23">
      <formula1>0</formula1>
      <formula2>6000000</formula2>
    </dataValidation>
    <dataValidation type="whole" allowBlank="1" showInputMessage="1" showErrorMessage="1" errorTitle="Fehler!!" error="Nur ganze positive Zahlen erlaubt! " promptTitle="Alle Zugänge!" prompt="„Zugänge insgesamt“ umfasst die neu hinzugekommenen Zählpunkte sowohl durch Neuanmeldungen als auch durch erfolgreich durchgeführte Wechsel." sqref="D11:D12">
      <formula1>0</formula1>
      <formula2>6000000</formula2>
    </dataValidation>
    <dataValidation type="whole" allowBlank="1" showInputMessage="1" showErrorMessage="1" errorTitle="Fehler!!" error="Nur ganze positive Zahlen erlaubt! " promptTitle="Alle Zugänge!" prompt="„Zugänge insgesamt“ umfasst die neu hinzugekommenen Zählpunkte sowohl durch Neuanmeldungen als auch durch erfolgreich durchgeführte Wechsel." sqref="D13">
      <formula1>0</formula1>
      <formula2>6000000</formula2>
    </dataValidation>
    <dataValidation type="whole" allowBlank="1" showInputMessage="1" showErrorMessage="1" errorTitle="Fehler!!" error="Nur ganze positive Zahlen erlaubt! " promptTitle="Alle Zugänge!" prompt="„Zugänge insgesamt“ umfasst die neu hinzugekommenen Zählpunkte sowohl durch Neuanmeldungen als auch durch erfolgreich durchgeführte Wechsel." sqref="D14">
      <formula1>0</formula1>
      <formula2>6000000</formula2>
    </dataValidation>
    <dataValidation type="whole" allowBlank="1" showInputMessage="1" showErrorMessage="1" errorTitle="Fehler!!" error="Nur ganze positive Zahlen erlaubt! " promptTitle="Alle Zugänge!" prompt="„Zugänge insgesamt“ umfasst die neu hinzugekommenen Zählpunkte sowohl durch Neuanmeldungen als auch durch erfolgreich durchgeführte Wechsel." sqref="D15">
      <formula1>0</formula1>
      <formula2>6000000</formula2>
    </dataValidation>
    <dataValidation type="whole" allowBlank="1" showInputMessage="1" showErrorMessage="1" errorTitle="Fehler!!" error="Nur ganze positive Zahlen erlaubt! " promptTitle="Alle Zugänge!" prompt="„Zugänge insgesamt“ umfasst die neu hinzugekommenen Zählpunkte sowohl durch Neuanmeldungen als auch durch erfolgreich durchgeführte Wechsel." sqref="D17">
      <formula1>0</formula1>
      <formula2>6000000</formula2>
    </dataValidation>
    <dataValidation type="whole" allowBlank="1" showInputMessage="1" showErrorMessage="1" errorTitle="Fehler!!" error="Nur ganze positive Zahlen erlaubt! " promptTitle="Alle Zugänge!" prompt="„Zugänge insgesamt“ umfasst die neu hinzugekommenen Zählpunkte sowohl durch Neuanmeldungen als auch durch erfolgreich durchgeführte Wechsel." sqref="D18">
      <formula1>0</formula1>
      <formula2>6000000</formula2>
    </dataValidation>
    <dataValidation type="whole" allowBlank="1" showInputMessage="1" showErrorMessage="1" errorTitle="Fehler!!" error="Nur ganze positive Zahlen erlaubt! " promptTitle="Alle Zugänge!" prompt="„Zugänge insgesamt“ umfasst die neu hinzugekommenen Zählpunkte sowohl durch Neuanmeldungen als auch durch erfolgreich durchgeführte Wechsel." sqref="D19">
      <formula1>0</formula1>
      <formula2>6000000</formula2>
    </dataValidation>
    <dataValidation type="whole" allowBlank="1" showInputMessage="1" showErrorMessage="1" errorTitle="Fehler!!" error="Nur ganze positive Zahlen erlaubt! " promptTitle="Alle Zugänge!" prompt="„Zugänge insgesamt“ umfasst die neu hinzugekommenen Zählpunkte sowohl durch Neuanmeldungen als auch durch erfolgreich durchgeführte Wechsel." sqref="D20">
      <formula1>0</formula1>
      <formula2>6000000</formula2>
    </dataValidation>
    <dataValidation type="whole" allowBlank="1" showInputMessage="1" showErrorMessage="1" errorTitle="Fehler!!" error="Nur ganze positive Zahlen erlaubt! " promptTitle="Alle Zugänge!" prompt="„Zugänge insgesamt“ umfasst die neu hinzugekommenen Zählpunkte sowohl durch Neuanmeldungen als auch durch erfolgreich durchgeführte Wechsel." sqref="D24">
      <formula1>0</formula1>
      <formula2>6000000</formula2>
    </dataValidation>
    <dataValidation type="whole" allowBlank="1" showInputMessage="1" showErrorMessage="1" errorTitle="Fehler!!" error="Nur ganze positive Zahlen erlaubt! " promptTitle="Alle Zugänge!" prompt="„Zugänge insgesamt“ umfasst die neu hinzugekommenen Zählpunkte sowohl durch Neuanmeldungen als auch durch erfolgreich durchgeführte Wechsel." sqref="D25">
      <formula1>0</formula1>
      <formula2>6000000</formula2>
    </dataValidation>
    <dataValidation type="whole" allowBlank="1" showInputMessage="1" showErrorMessage="1" errorTitle="Fehler!!" error="Nur ganze positive Zahlen erlaubt! " promptTitle="Alle Zugänge!" prompt="„Zugänge insgesamt“ umfasst die neu hinzugekommenen Zählpunkte sowohl durch Neuanmeldungen als auch durch erfolgreich durchgeführte Wechsel." sqref="D16">
      <formula1>0</formula1>
      <formula2>6000000</formula2>
    </dataValidation>
    <dataValidation type="decimal" allowBlank="1" showInputMessage="1" showErrorMessage="1" errorTitle="Fehler!" error="Nur positive Dezimalzahlen erlaubt!" promptTitle="Mengenveränderungen" prompt="Bitte tragen Sie die Mengen aller neuer ZP (Neuanmeldungen sowie Versorgerwechsel) in die jeweilige Kategorie ein!" sqref="D46">
      <formula1>0</formula1>
      <formula2>10000000000000000</formula2>
    </dataValidation>
    <dataValidation type="decimal" allowBlank="1" showInputMessage="1" showErrorMessage="1" errorTitle="Fehler!" error="Nur positive Dezimalzahlen erlaubt!" promptTitle="Gewechselte Mengen" prompt="Bitte tragen Sie die Mengen aller verlorenen ZP (Abmeldungen sowie Versorgerwechsel) in die jeweilige Kategorie ein!" sqref="F46">
      <formula1>0</formula1>
      <formula2>10000000000000000</formula2>
    </dataValidation>
    <dataValidation type="whole" allowBlank="1" showInputMessage="1" showErrorMessage="1" errorTitle="Fehler!!" error="Nur ganze positive Zahlen erlaubt! " promptTitle="Alle Abgänge!" prompt="„Abgänge insgesamt“ umfasst weg gekommene Zählpunkte sowohl durch Abmeldungen als auch durch erfolgreich durchgeführte Wechsel." sqref="F24">
      <formula1>0</formula1>
      <formula2>6000000</formula2>
    </dataValidation>
    <dataValidation type="whole" allowBlank="1" showInputMessage="1" showErrorMessage="1" errorTitle="Fehler!!" error="Nur ganze positive Zahlen erlaubt! " promptTitle="Alle Abgänge!" prompt="„Abgänge insgesamt“ umfasst weg gekommene Zählpunkte sowohl durch Abmeldungen als auch durch erfolgreich durchgeführte Wechsel." sqref="F16:F17 F19:F23">
      <formula1>0</formula1>
      <formula2>6000000</formula2>
    </dataValidation>
    <dataValidation type="whole" allowBlank="1" showInputMessage="1" showErrorMessage="1" errorTitle="Fehler!!" error="Nur ganze positive Zahlen erlaubt! " promptTitle="Alle Abgänge!" prompt="„Abgänge insgesamt“ umfasst weg gekommene Zählpunkte sowohl durch Abmeldungen als auch durch erfolgreich durchgeführte Wechsel." sqref="F18">
      <formula1>0</formula1>
      <formula2>6000000</formula2>
    </dataValidation>
    <dataValidation type="whole" errorStyle="warning" allowBlank="1" showInputMessage="1" showErrorMessage="1" errorTitle="Fehler!!" error="Nur ganze positive Zahlen erlaubt! " promptTitle="Alle Abgänge!" prompt="„Abgänge insgesamt“ umfasst weg gekommene Zählpunkte sowohl durch Abmeldungen als auch durch erfolgreich durchgeführte Wechsel." sqref="F25">
      <formula1>0</formula1>
      <formula2>6000000</formula2>
    </dataValidation>
    <dataValidation type="whole" allowBlank="1" showInputMessage="1" showErrorMessage="1" errorTitle="Fehler!" error="Nur positive ganze Zahlen erlaubt!!" promptTitle="Endverbraucher zum 31.12." prompt="Geben Sie den Stand der Endverbraucher/Kunden zum 31.12. für jede Verbrauchergruppe ein!" sqref="I27">
      <formula1>0</formula1>
      <formula2>6000000</formula2>
    </dataValidation>
    <dataValidation type="whole" allowBlank="1" showInputMessage="1" showErrorMessage="1" errorTitle="Fehler!" error="Nur ganze Zahlen erlaubt!" sqref="G11:G26 E11:E26">
      <formula1>0</formula1>
      <formula2>6000000</formula2>
    </dataValidation>
    <dataValidation type="whole" allowBlank="1" showInputMessage="1" showErrorMessage="1" errorTitle="Fehler!!" error="Nur ganze positive Zahlen erlaubt! " promptTitle="Alle Abgänge!" prompt="„Abgänge insgesamt“ umfasst weg gekommene Zählpunkte sowohl durch Abmeldungen als auch durch erfolgreich durchgeführte Wechsel." sqref="F11:F15">
      <formula1>0</formula1>
      <formula2>6000000</formula2>
    </dataValidation>
    <dataValidation type="whole" allowBlank="1" showInputMessage="1" showErrorMessage="1" errorTitle="Fehler!" error="Nur ganze positive Zahlen erlaubt!" sqref="H11:I26">
      <formula1>0</formula1>
      <formula2>6000000</formula2>
    </dataValidation>
    <dataValidation errorStyle="warning" allowBlank="1" showInputMessage="1" showErrorMessage="1" sqref="A10"/>
    <dataValidation type="decimal" allowBlank="1" showInputMessage="1" showErrorMessage="1" errorTitle="Fehler!" error="Nur positive Dezimalzahlen erlaubt!" promptTitle="Mengenveränderungen" prompt="Für neu zugegangenen Kunden (Wechsel, Neuanmeldung) ist die prognostizierte Gesamtabgabemenge für die ersten 12 Liefermonate anzugeben." sqref="D31:D35">
      <formula1>0</formula1>
      <formula2>90000000000000</formula2>
    </dataValidation>
    <dataValidation type="decimal" allowBlank="1" showInputMessage="1" showErrorMessage="1" errorTitle="Fehler!" error="Nur positive Dezimalzahlen erlaubt!" promptTitle="Mengenveränderungen" prompt="Für neu zugegangenen Kunden (Wechsel, Neuanmeldung) ist die prognostizierte Gesamtabgabemenge für die ersten 12 Liefermonate anzugeben." sqref="D37:D44">
      <formula1>0</formula1>
      <formula2>90000000000000</formula2>
    </dataValidation>
    <dataValidation type="decimal" allowBlank="1" showInputMessage="1" showErrorMessage="1" errorTitle="Fehler!" error="Nur positive Dezimalzahlen erlaubt!" promptTitle="Mengenveränderungen" prompt="Für neu zugegangenen Kunden (Wechsel, Neuanmeldung) ist die prognostizierte Gesamtabgabemenge für die ersten 12 Liefermonate anzugeben." sqref="D36 F36">
      <formula1>0</formula1>
      <formula2>100000000</formula2>
    </dataValidation>
    <dataValidation type="decimal" allowBlank="1" showInputMessage="1" showErrorMessage="1" errorTitle="Fehler!" error="Nur positive Dezimalzahlen erlaubt!" promptTitle="Mengenveränderungen" prompt="Für neu zugegangenen Kunden (Wechsel, Neuanmeldung) ist die prognostizierte Gesamtabgabemenge für die ersten 12 Liefermonate anzugeben." sqref="D45 F45">
      <formula1>0</formula1>
      <formula2>100000000000000</formula2>
    </dataValidation>
    <dataValidation type="decimal" allowBlank="1" showInputMessage="1" showErrorMessage="1" errorTitle="Fehler!" error="Nur positive Dezimalzahlen erlaubt!" promptTitle="Mengenveränderungen" prompt="Für abgegangene Kunden (Wechsel, Abmeldung) ist die prognostizierte Gesamtabgabemenge für die ersten 12 Liefermonate anzugeben." sqref="F31:F35 F37:F44">
      <formula1>0</formula1>
      <formula2>90000000000000</formula2>
    </dataValidation>
    <dataValidation type="decimal" allowBlank="1" showInputMessage="1" showErrorMessage="1" errorTitle="Fehler!" error="Nur positive Dezimalzahlen erlaubt!" sqref="H31:H35 H37:H44">
      <formula1>0</formula1>
      <formula2>90000000000000</formula2>
    </dataValidation>
    <dataValidation type="decimal" allowBlank="1" showInputMessage="1" showErrorMessage="1" errorTitle="Fehler!" error="Nur positive Dezimalzahlen erlaubt!" sqref="H36">
      <formula1>0</formula1>
      <formula2>100000000</formula2>
    </dataValidation>
    <dataValidation type="decimal" allowBlank="1" showInputMessage="1" showErrorMessage="1" errorTitle="Fehler!" error="Nur positive Dezimalzahlen erlaubt!" sqref="H45">
      <formula1>0</formula1>
      <formula2>100000000000000</formula2>
    </dataValidation>
    <dataValidation type="decimal" allowBlank="1" showInputMessage="1" showErrorMessage="1" errorTitle="Fehler!" error="Nur positive Dezimalzahlen erlaubt!" promptTitle="Gewechselte Mengen" prompt="Für abgegangene Kunden aufgrund eines erfolgreich durchgeführten Wechsels ist die prognostizierte Gesamtabgabemenge für die ersten 12 Liefermonate anzugeben." sqref="G31:G35 G37:G44">
      <formula1>0</formula1>
      <formula2>90000000000000</formula2>
    </dataValidation>
    <dataValidation type="decimal" allowBlank="1" showInputMessage="1" showErrorMessage="1" errorTitle="Fehler!" error="Nur positive Dezimalzahlen erlaubt!" promptTitle="Gewechselte Mengen" prompt="Für abgegangene Kunden aufgrund eines erfolgreich durchgeführten Wechsels ist die prognostizierte Gesamtabgabemenge für die ersten 12 Liefermonate anzugeben." sqref="G36">
      <formula1>0</formula1>
      <formula2>100000000</formula2>
    </dataValidation>
    <dataValidation type="decimal" allowBlank="1" showInputMessage="1" showErrorMessage="1" errorTitle="Fehler!" error="Nur positive Dezimalzahlen erlaubt!" promptTitle="Gewechselte Mengen" prompt="Für abgegangene Kunden aufgrund eines erfolgreich durchgeführten Wechsels ist die prognostizierte Gesamtabgabemenge für die ersten 12 Liefermonate anzugeben." sqref="G45">
      <formula1>0</formula1>
      <formula2>100000000000000</formula2>
    </dataValidation>
  </dataValidations>
  <pageMargins left="0.78740157499999996" right="0.78740157499999996" top="0.984251969" bottom="0.984251969" header="0.4921259845" footer="0.4921259845"/>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H25"/>
  <sheetViews>
    <sheetView showGridLines="0" zoomScale="90" zoomScaleNormal="90" workbookViewId="0">
      <selection activeCell="D15" sqref="D15"/>
    </sheetView>
  </sheetViews>
  <sheetFormatPr baseColWidth="10" defaultColWidth="10.7109375" defaultRowHeight="12.75" x14ac:dyDescent="0.2"/>
  <cols>
    <col min="1" max="1" width="40.7109375" style="6" customWidth="1"/>
    <col min="2" max="2" width="46.5703125" style="6" bestFit="1" customWidth="1"/>
    <col min="3" max="3" width="10.7109375" style="6" customWidth="1"/>
    <col min="4" max="16384" width="10.7109375" style="3"/>
  </cols>
  <sheetData>
    <row r="1" spans="1:8" s="4" customFormat="1" x14ac:dyDescent="0.2">
      <c r="A1" s="37" t="str">
        <f>U!$A$7&amp;" "&amp;U!$B$7</f>
        <v>DVR-Nr. Landesregierung xxxxx</v>
      </c>
      <c r="B1" s="16"/>
      <c r="C1" s="16"/>
      <c r="D1" s="2"/>
    </row>
    <row r="2" spans="1:8" x14ac:dyDescent="0.2">
      <c r="A2" s="37" t="str">
        <f>U!$A$8&amp;" "&amp;U!$B$8</f>
        <v>DVR-Nr. E-Control 1069683</v>
      </c>
      <c r="B2" s="16"/>
      <c r="C2" s="16"/>
      <c r="D2" s="2"/>
    </row>
    <row r="3" spans="1:8" x14ac:dyDescent="0.2">
      <c r="A3" s="37" t="str">
        <f>"Daten für das Bundesland "&amp;U!$B$19</f>
        <v xml:space="preserve">Daten für das Bundesland </v>
      </c>
    </row>
    <row r="4" spans="1:8" x14ac:dyDescent="0.2">
      <c r="A4" s="38"/>
      <c r="B4" s="16"/>
      <c r="C4" s="15"/>
      <c r="H4" s="141" t="s">
        <v>450</v>
      </c>
    </row>
    <row r="5" spans="1:8" ht="15.75" customHeight="1" x14ac:dyDescent="0.2">
      <c r="A5" s="101" t="str">
        <f>U!$A$10</f>
        <v>Erhebungen gemäß § 88 ElWOG 2010</v>
      </c>
      <c r="B5" s="143" t="s">
        <v>136</v>
      </c>
      <c r="C5" s="103"/>
      <c r="D5" s="104"/>
      <c r="H5" s="141" t="s">
        <v>451</v>
      </c>
    </row>
    <row r="6" spans="1:8" ht="15.75" x14ac:dyDescent="0.2">
      <c r="A6" s="105" t="str">
        <f>U!$A$11</f>
        <v>Stromlieferant / -versorger</v>
      </c>
      <c r="B6" s="144" t="str">
        <f>IF(U!$B$13=0,"",U!$B$13)</f>
        <v/>
      </c>
      <c r="C6" s="106"/>
      <c r="D6" s="107"/>
      <c r="H6" s="142" t="s">
        <v>355</v>
      </c>
    </row>
    <row r="7" spans="1:8" ht="15.75" customHeight="1" x14ac:dyDescent="0.2">
      <c r="A7" s="108" t="s">
        <v>140</v>
      </c>
      <c r="B7" s="145" t="str">
        <f>"Kalenderjahr "&amp;U!$B$12</f>
        <v>Kalenderjahr 2016</v>
      </c>
      <c r="C7" s="109"/>
      <c r="D7" s="110"/>
    </row>
    <row r="8" spans="1:8" ht="12.75" customHeight="1" thickBot="1" x14ac:dyDescent="0.25">
      <c r="A8" s="16"/>
      <c r="B8" s="16"/>
      <c r="C8" s="16"/>
      <c r="D8" s="2"/>
    </row>
    <row r="9" spans="1:8" ht="32.25" customHeight="1" thickBot="1" x14ac:dyDescent="0.25">
      <c r="A9" s="69" t="s">
        <v>354</v>
      </c>
      <c r="B9" s="84" t="s">
        <v>355</v>
      </c>
    </row>
    <row r="10" spans="1:8" x14ac:dyDescent="0.2">
      <c r="A10" s="146" t="s">
        <v>135</v>
      </c>
      <c r="B10" s="147" t="s">
        <v>136</v>
      </c>
      <c r="C10" s="126"/>
      <c r="D10" s="153" t="str">
        <f>""&amp;U!$B$12</f>
        <v>2016</v>
      </c>
    </row>
    <row r="11" spans="1:8" x14ac:dyDescent="0.2">
      <c r="A11" s="185" t="s">
        <v>426</v>
      </c>
      <c r="B11" s="148" t="s">
        <v>134</v>
      </c>
      <c r="C11" s="149" t="s">
        <v>9</v>
      </c>
      <c r="D11" s="167" t="str">
        <f>IF($B$9=$H$5,"NA",IF($B$9=$H$4,0,""))</f>
        <v/>
      </c>
    </row>
    <row r="12" spans="1:8" x14ac:dyDescent="0.2">
      <c r="A12" s="185"/>
      <c r="B12" s="150" t="s">
        <v>160</v>
      </c>
      <c r="C12" s="151" t="s">
        <v>9</v>
      </c>
      <c r="D12" s="167" t="str">
        <f t="shared" ref="D12:D20" si="0">IF($B$9=$H$5,"NA",IF($B$9=$H$4,0,""))</f>
        <v/>
      </c>
    </row>
    <row r="13" spans="1:8" x14ac:dyDescent="0.2">
      <c r="A13" s="185"/>
      <c r="B13" s="150" t="s">
        <v>171</v>
      </c>
      <c r="C13" s="151" t="s">
        <v>9</v>
      </c>
      <c r="D13" s="167" t="str">
        <f t="shared" si="0"/>
        <v/>
      </c>
    </row>
    <row r="14" spans="1:8" x14ac:dyDescent="0.2">
      <c r="A14" s="185"/>
      <c r="B14" s="150" t="s">
        <v>141</v>
      </c>
      <c r="C14" s="151" t="s">
        <v>9</v>
      </c>
      <c r="D14" s="167" t="str">
        <f t="shared" si="0"/>
        <v/>
      </c>
    </row>
    <row r="15" spans="1:8" ht="30" customHeight="1" x14ac:dyDescent="0.2">
      <c r="A15" s="186"/>
      <c r="B15" s="152" t="s">
        <v>169</v>
      </c>
      <c r="C15" s="172" t="s">
        <v>456</v>
      </c>
      <c r="D15" s="168" t="str">
        <f t="shared" si="0"/>
        <v/>
      </c>
    </row>
    <row r="16" spans="1:8" x14ac:dyDescent="0.2">
      <c r="A16" s="185" t="s">
        <v>442</v>
      </c>
      <c r="B16" s="148" t="s">
        <v>134</v>
      </c>
      <c r="C16" s="149" t="s">
        <v>9</v>
      </c>
      <c r="D16" s="167" t="str">
        <f t="shared" si="0"/>
        <v/>
      </c>
    </row>
    <row r="17" spans="1:4" x14ac:dyDescent="0.2">
      <c r="A17" s="185"/>
      <c r="B17" s="150" t="s">
        <v>160</v>
      </c>
      <c r="C17" s="151" t="s">
        <v>9</v>
      </c>
      <c r="D17" s="167" t="str">
        <f t="shared" si="0"/>
        <v/>
      </c>
    </row>
    <row r="18" spans="1:4" x14ac:dyDescent="0.2">
      <c r="A18" s="185"/>
      <c r="B18" s="150" t="s">
        <v>171</v>
      </c>
      <c r="C18" s="151" t="s">
        <v>9</v>
      </c>
      <c r="D18" s="167" t="str">
        <f t="shared" si="0"/>
        <v/>
      </c>
    </row>
    <row r="19" spans="1:4" x14ac:dyDescent="0.2">
      <c r="A19" s="185"/>
      <c r="B19" s="150" t="s">
        <v>141</v>
      </c>
      <c r="C19" s="151" t="s">
        <v>9</v>
      </c>
      <c r="D19" s="167" t="str">
        <f t="shared" si="0"/>
        <v/>
      </c>
    </row>
    <row r="20" spans="1:4" ht="32.25" customHeight="1" x14ac:dyDescent="0.2">
      <c r="A20" s="186"/>
      <c r="B20" s="152" t="s">
        <v>169</v>
      </c>
      <c r="C20" s="172" t="s">
        <v>456</v>
      </c>
      <c r="D20" s="168" t="str">
        <f t="shared" si="0"/>
        <v/>
      </c>
    </row>
    <row r="21" spans="1:4" ht="36" customHeight="1" x14ac:dyDescent="0.2">
      <c r="A21" s="146" t="s">
        <v>142</v>
      </c>
      <c r="B21" s="126" t="s">
        <v>169</v>
      </c>
      <c r="C21" s="173" t="s">
        <v>456</v>
      </c>
      <c r="D21" s="169" t="str">
        <f>IF($B$9=$H$5,"NA",IF($B$9=$H$4,0,""))</f>
        <v/>
      </c>
    </row>
    <row r="22" spans="1:4" s="12" customFormat="1" x14ac:dyDescent="0.2">
      <c r="A22" s="70" t="s">
        <v>137</v>
      </c>
      <c r="B22" s="11"/>
      <c r="C22" s="10"/>
    </row>
    <row r="23" spans="1:4" s="12" customFormat="1" x14ac:dyDescent="0.2">
      <c r="A23" s="89" t="s">
        <v>150</v>
      </c>
      <c r="B23" s="11"/>
      <c r="C23" s="10"/>
    </row>
    <row r="24" spans="1:4" x14ac:dyDescent="0.2">
      <c r="A24" s="56" t="s">
        <v>364</v>
      </c>
    </row>
    <row r="25" spans="1:4" x14ac:dyDescent="0.2">
      <c r="A25" s="55"/>
    </row>
  </sheetData>
  <sheetProtection password="CF0F" sheet="1" objects="1" scenarios="1" formatCells="0" formatColumns="0" formatRows="0"/>
  <mergeCells count="2">
    <mergeCell ref="A11:A15"/>
    <mergeCell ref="A16:A20"/>
  </mergeCells>
  <phoneticPr fontId="19" type="noConversion"/>
  <conditionalFormatting sqref="B9">
    <cfRule type="expression" dxfId="2" priority="65">
      <formula>SUM($D$11:$D$21)&gt;0</formula>
    </cfRule>
    <cfRule type="cellIs" dxfId="1" priority="66" operator="equal">
      <formula>#REF!</formula>
    </cfRule>
    <cfRule type="cellIs" dxfId="0" priority="67" operator="equal">
      <formula>#REF!</formula>
    </cfRule>
  </conditionalFormatting>
  <dataValidations count="5">
    <dataValidation type="list" allowBlank="1" showInputMessage="1" showErrorMessage="1" sqref="B9">
      <formula1>$H$4:$H$6</formula1>
    </dataValidation>
    <dataValidation type="whole" allowBlank="1" showInputMessage="1" showErrorMessage="1" error="Nur ganze positive Zahlen erlaubt." sqref="D11:D14 D16:D19">
      <formula1>0</formula1>
      <formula2>900000000000000000000</formula2>
    </dataValidation>
    <dataValidation type="decimal" allowBlank="1" showInputMessage="1" showErrorMessage="1" error="Nur Dezimalzahlen erlaubt" prompt="Aufrunden! Jeder begonnene Arbeitstag gilt als 1 Arbeitstag.zB: 3h30min = 1 AT_x000a_„Bearbeitungsdauer“ den Zeitraum zwischen dem Einlangen vollständiger Informationen und dem vollständigen Abschluss des jeweiligen Prozesses" sqref="D21">
      <formula1>0</formula1>
      <formula2>900000000000000000000</formula2>
    </dataValidation>
    <dataValidation type="whole" allowBlank="1" showInputMessage="1" showErrorMessage="1" error="Nur Dezimalzahlen erlaubt" prompt="Aufrunden! Jeder begonnene Arbeitstag gilt als 1 Arbeitstag.zB: 3h30min = 1 AT_x000a_„Bearbeitungsdauer“ den Zeitraum zwischen dem Einlangen vollständiger Informationen und dem vollständigen Abschluss des jeweiligen Prozesses" sqref="D15">
      <formula1>0</formula1>
      <formula2>900000000000000000000</formula2>
    </dataValidation>
    <dataValidation type="decimal" allowBlank="1" showInputMessage="1" showErrorMessage="1" error="Nur Dezimalzahlen erlaubt" prompt="Aufrunden! Jeder begonnene Arbeitstag gilt als 1 Arbeitstag.zB: 3h30min = 1 AT_x000a_„Bearbeitungsdauer“ den Zeitraum zwischen dem Einlangen vollständiger Informationen und dem vollständigen Abschluss des jeweiligen Prozesses" sqref="D20">
      <formula1>0</formula1>
      <formula2>900000000000000000000</formula2>
    </dataValidation>
  </dataValidations>
  <pageMargins left="0.78740157499999996" right="0.78740157499999996" top="0.984251969" bottom="0.984251969" header="0.4921259845" footer="0.4921259845"/>
  <pageSetup paperSize="9"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enableFormatConditionsCalculation="0"/>
  <dimension ref="A1:K199"/>
  <sheetViews>
    <sheetView showGridLines="0" workbookViewId="0">
      <selection activeCell="B132" sqref="B132"/>
    </sheetView>
  </sheetViews>
  <sheetFormatPr baseColWidth="10" defaultColWidth="10.7109375" defaultRowHeight="12.75" x14ac:dyDescent="0.2"/>
  <cols>
    <col min="1" max="1" width="14.140625" style="2" customWidth="1"/>
    <col min="2" max="2" width="60.7109375" style="2" customWidth="1"/>
    <col min="3" max="3" width="10.7109375" style="3" customWidth="1"/>
    <col min="4" max="16384" width="10.7109375" style="2"/>
  </cols>
  <sheetData>
    <row r="1" spans="1:11" x14ac:dyDescent="0.2">
      <c r="A1" s="37" t="str">
        <f>U!$A$7&amp;" "&amp;U!$B$7</f>
        <v>DVR-Nr. Landesregierung xxxxx</v>
      </c>
    </row>
    <row r="2" spans="1:11" x14ac:dyDescent="0.2">
      <c r="A2" s="37" t="str">
        <f>U!$A$8&amp;" "&amp;U!$B$8</f>
        <v>DVR-Nr. E-Control 1069683</v>
      </c>
    </row>
    <row r="3" spans="1:11" x14ac:dyDescent="0.2">
      <c r="A3" s="37" t="str">
        <f>"Daten für das Bundesland "&amp;U!$B$19</f>
        <v xml:space="preserve">Daten für das Bundesland </v>
      </c>
    </row>
    <row r="5" spans="1:11" ht="15" x14ac:dyDescent="0.2">
      <c r="A5" s="198" t="str">
        <f>U!$A$10</f>
        <v>Erhebungen gemäß § 88 ElWOG 2010</v>
      </c>
      <c r="B5" s="199"/>
      <c r="C5" s="1"/>
      <c r="D5" s="1"/>
      <c r="I5" s="3"/>
      <c r="J5" s="5"/>
      <c r="K5" s="5"/>
    </row>
    <row r="6" spans="1:11" ht="15" x14ac:dyDescent="0.2">
      <c r="A6" s="154" t="str">
        <f>U!$A$11</f>
        <v>Stromlieferant / -versorger</v>
      </c>
      <c r="B6" s="155"/>
      <c r="C6" s="1"/>
      <c r="D6" s="1"/>
      <c r="I6" s="3"/>
      <c r="J6" s="5"/>
      <c r="K6" s="5"/>
    </row>
    <row r="7" spans="1:11" ht="15.75" x14ac:dyDescent="0.2">
      <c r="A7" s="156" t="s">
        <v>147</v>
      </c>
      <c r="B7" s="157"/>
    </row>
    <row r="10" spans="1:11" x14ac:dyDescent="0.2">
      <c r="A10" s="158" t="s">
        <v>175</v>
      </c>
      <c r="B10" s="159" t="s">
        <v>3</v>
      </c>
    </row>
    <row r="11" spans="1:11" x14ac:dyDescent="0.2">
      <c r="A11" s="42" t="s">
        <v>176</v>
      </c>
      <c r="B11" s="85" t="s">
        <v>69</v>
      </c>
    </row>
    <row r="12" spans="1:11" x14ac:dyDescent="0.2">
      <c r="A12" s="42" t="s">
        <v>177</v>
      </c>
      <c r="B12" s="85" t="s">
        <v>70</v>
      </c>
    </row>
    <row r="13" spans="1:11" x14ac:dyDescent="0.2">
      <c r="A13" s="42" t="s">
        <v>178</v>
      </c>
      <c r="B13" s="85" t="s">
        <v>11</v>
      </c>
    </row>
    <row r="14" spans="1:11" x14ac:dyDescent="0.2">
      <c r="A14" s="42" t="s">
        <v>179</v>
      </c>
      <c r="B14" s="85" t="s">
        <v>71</v>
      </c>
    </row>
    <row r="15" spans="1:11" x14ac:dyDescent="0.2">
      <c r="A15" s="42" t="s">
        <v>180</v>
      </c>
      <c r="B15" s="85" t="s">
        <v>12</v>
      </c>
    </row>
    <row r="16" spans="1:11" x14ac:dyDescent="0.2">
      <c r="A16" s="42" t="s">
        <v>181</v>
      </c>
      <c r="B16" s="85" t="s">
        <v>13</v>
      </c>
    </row>
    <row r="17" spans="1:2" x14ac:dyDescent="0.2">
      <c r="A17" s="42" t="s">
        <v>410</v>
      </c>
      <c r="B17" s="85" t="s">
        <v>388</v>
      </c>
    </row>
    <row r="18" spans="1:2" x14ac:dyDescent="0.2">
      <c r="A18" s="42" t="s">
        <v>411</v>
      </c>
      <c r="B18" s="85" t="s">
        <v>389</v>
      </c>
    </row>
    <row r="19" spans="1:2" x14ac:dyDescent="0.2">
      <c r="A19" s="42" t="s">
        <v>336</v>
      </c>
      <c r="B19" s="85" t="s">
        <v>337</v>
      </c>
    </row>
    <row r="20" spans="1:2" x14ac:dyDescent="0.2">
      <c r="A20" s="42" t="s">
        <v>412</v>
      </c>
      <c r="B20" s="85" t="s">
        <v>390</v>
      </c>
    </row>
    <row r="21" spans="1:2" x14ac:dyDescent="0.2">
      <c r="A21" s="42" t="s">
        <v>182</v>
      </c>
      <c r="B21" s="85" t="s">
        <v>14</v>
      </c>
    </row>
    <row r="22" spans="1:2" x14ac:dyDescent="0.2">
      <c r="A22" s="42" t="s">
        <v>413</v>
      </c>
      <c r="B22" s="85" t="s">
        <v>391</v>
      </c>
    </row>
    <row r="23" spans="1:2" x14ac:dyDescent="0.2">
      <c r="A23" s="42" t="s">
        <v>414</v>
      </c>
      <c r="B23" s="85" t="s">
        <v>392</v>
      </c>
    </row>
    <row r="24" spans="1:2" x14ac:dyDescent="0.2">
      <c r="A24" s="42" t="s">
        <v>415</v>
      </c>
      <c r="B24" s="85" t="s">
        <v>393</v>
      </c>
    </row>
    <row r="25" spans="1:2" x14ac:dyDescent="0.2">
      <c r="A25" s="42" t="s">
        <v>416</v>
      </c>
      <c r="B25" s="85" t="s">
        <v>394</v>
      </c>
    </row>
    <row r="26" spans="1:2" x14ac:dyDescent="0.2">
      <c r="A26" s="42" t="s">
        <v>184</v>
      </c>
      <c r="B26" s="85" t="s">
        <v>185</v>
      </c>
    </row>
    <row r="27" spans="1:2" x14ac:dyDescent="0.2">
      <c r="A27" s="42" t="s">
        <v>186</v>
      </c>
      <c r="B27" s="85" t="s">
        <v>15</v>
      </c>
    </row>
    <row r="28" spans="1:2" x14ac:dyDescent="0.2">
      <c r="A28" s="42" t="s">
        <v>187</v>
      </c>
      <c r="B28" s="85" t="s">
        <v>365</v>
      </c>
    </row>
    <row r="29" spans="1:2" x14ac:dyDescent="0.2">
      <c r="A29" s="42" t="s">
        <v>188</v>
      </c>
      <c r="B29" s="85" t="s">
        <v>72</v>
      </c>
    </row>
    <row r="30" spans="1:2" x14ac:dyDescent="0.2">
      <c r="A30" s="42" t="s">
        <v>189</v>
      </c>
      <c r="B30" s="85" t="s">
        <v>73</v>
      </c>
    </row>
    <row r="31" spans="1:2" x14ac:dyDescent="0.2">
      <c r="A31" s="42" t="s">
        <v>190</v>
      </c>
      <c r="B31" s="85" t="s">
        <v>16</v>
      </c>
    </row>
    <row r="32" spans="1:2" x14ac:dyDescent="0.2">
      <c r="A32" s="42" t="s">
        <v>192</v>
      </c>
      <c r="B32" s="85" t="s">
        <v>17</v>
      </c>
    </row>
    <row r="33" spans="1:2" x14ac:dyDescent="0.2">
      <c r="A33" s="42" t="s">
        <v>193</v>
      </c>
      <c r="B33" s="85" t="s">
        <v>18</v>
      </c>
    </row>
    <row r="34" spans="1:2" x14ac:dyDescent="0.2">
      <c r="A34" s="42" t="s">
        <v>194</v>
      </c>
      <c r="B34" s="85" t="s">
        <v>74</v>
      </c>
    </row>
    <row r="35" spans="1:2" x14ac:dyDescent="0.2">
      <c r="A35" s="42" t="s">
        <v>195</v>
      </c>
      <c r="B35" s="85" t="s">
        <v>19</v>
      </c>
    </row>
    <row r="36" spans="1:2" x14ac:dyDescent="0.2">
      <c r="A36" s="42" t="s">
        <v>196</v>
      </c>
      <c r="B36" s="85" t="s">
        <v>75</v>
      </c>
    </row>
    <row r="37" spans="1:2" x14ac:dyDescent="0.2">
      <c r="A37" s="42" t="s">
        <v>197</v>
      </c>
      <c r="B37" s="85" t="s">
        <v>20</v>
      </c>
    </row>
    <row r="38" spans="1:2" x14ac:dyDescent="0.2">
      <c r="A38" s="42" t="s">
        <v>198</v>
      </c>
      <c r="B38" s="85" t="s">
        <v>76</v>
      </c>
    </row>
    <row r="39" spans="1:2" x14ac:dyDescent="0.2">
      <c r="A39" s="42" t="s">
        <v>199</v>
      </c>
      <c r="B39" s="85" t="s">
        <v>77</v>
      </c>
    </row>
    <row r="40" spans="1:2" x14ac:dyDescent="0.2">
      <c r="A40" s="42" t="s">
        <v>200</v>
      </c>
      <c r="B40" s="85" t="s">
        <v>122</v>
      </c>
    </row>
    <row r="41" spans="1:2" x14ac:dyDescent="0.2">
      <c r="A41" s="42" t="s">
        <v>201</v>
      </c>
      <c r="B41" s="85" t="s">
        <v>395</v>
      </c>
    </row>
    <row r="42" spans="1:2" x14ac:dyDescent="0.2">
      <c r="A42" s="42" t="s">
        <v>191</v>
      </c>
      <c r="B42" s="85" t="s">
        <v>366</v>
      </c>
    </row>
    <row r="43" spans="1:2" x14ac:dyDescent="0.2">
      <c r="A43" s="42" t="s">
        <v>210</v>
      </c>
      <c r="B43" s="85" t="s">
        <v>367</v>
      </c>
    </row>
    <row r="44" spans="1:2" x14ac:dyDescent="0.2">
      <c r="A44" s="42" t="s">
        <v>202</v>
      </c>
      <c r="B44" s="85" t="s">
        <v>78</v>
      </c>
    </row>
    <row r="45" spans="1:2" x14ac:dyDescent="0.2">
      <c r="A45" s="42" t="s">
        <v>203</v>
      </c>
      <c r="B45" s="85" t="s">
        <v>21</v>
      </c>
    </row>
    <row r="46" spans="1:2" x14ac:dyDescent="0.2">
      <c r="A46" s="42" t="s">
        <v>204</v>
      </c>
      <c r="B46" s="85" t="s">
        <v>127</v>
      </c>
    </row>
    <row r="47" spans="1:2" x14ac:dyDescent="0.2">
      <c r="A47" s="42" t="s">
        <v>205</v>
      </c>
      <c r="B47" s="85" t="s">
        <v>22</v>
      </c>
    </row>
    <row r="48" spans="1:2" x14ac:dyDescent="0.2">
      <c r="A48" s="42" t="s">
        <v>206</v>
      </c>
      <c r="B48" s="85" t="s">
        <v>79</v>
      </c>
    </row>
    <row r="49" spans="1:2" x14ac:dyDescent="0.2">
      <c r="A49" s="42" t="s">
        <v>207</v>
      </c>
      <c r="B49" s="85" t="s">
        <v>23</v>
      </c>
    </row>
    <row r="50" spans="1:2" x14ac:dyDescent="0.2">
      <c r="A50" s="42" t="s">
        <v>208</v>
      </c>
      <c r="B50" s="85" t="s">
        <v>24</v>
      </c>
    </row>
    <row r="51" spans="1:2" x14ac:dyDescent="0.2">
      <c r="A51" s="42" t="s">
        <v>209</v>
      </c>
      <c r="B51" s="85" t="s">
        <v>80</v>
      </c>
    </row>
    <row r="52" spans="1:2" x14ac:dyDescent="0.2">
      <c r="A52" s="42" t="s">
        <v>211</v>
      </c>
      <c r="B52" s="85" t="s">
        <v>81</v>
      </c>
    </row>
    <row r="53" spans="1:2" x14ac:dyDescent="0.2">
      <c r="A53" s="42" t="s">
        <v>212</v>
      </c>
      <c r="B53" s="85" t="s">
        <v>25</v>
      </c>
    </row>
    <row r="54" spans="1:2" x14ac:dyDescent="0.2">
      <c r="A54" s="42" t="s">
        <v>213</v>
      </c>
      <c r="B54" s="85" t="s">
        <v>132</v>
      </c>
    </row>
    <row r="55" spans="1:2" x14ac:dyDescent="0.2">
      <c r="A55" s="42" t="s">
        <v>214</v>
      </c>
      <c r="B55" s="85" t="s">
        <v>26</v>
      </c>
    </row>
    <row r="56" spans="1:2" x14ac:dyDescent="0.2">
      <c r="A56" s="42" t="s">
        <v>215</v>
      </c>
      <c r="B56" s="85" t="s">
        <v>82</v>
      </c>
    </row>
    <row r="57" spans="1:2" x14ac:dyDescent="0.2">
      <c r="A57" s="42" t="s">
        <v>216</v>
      </c>
      <c r="B57" s="85" t="s">
        <v>161</v>
      </c>
    </row>
    <row r="58" spans="1:2" x14ac:dyDescent="0.2">
      <c r="A58" s="42" t="s">
        <v>217</v>
      </c>
      <c r="B58" s="85" t="s">
        <v>162</v>
      </c>
    </row>
    <row r="59" spans="1:2" x14ac:dyDescent="0.2">
      <c r="A59" s="42" t="s">
        <v>368</v>
      </c>
      <c r="B59" s="85" t="s">
        <v>369</v>
      </c>
    </row>
    <row r="60" spans="1:2" x14ac:dyDescent="0.2">
      <c r="A60" s="42" t="s">
        <v>218</v>
      </c>
      <c r="B60" s="85" t="s">
        <v>83</v>
      </c>
    </row>
    <row r="61" spans="1:2" x14ac:dyDescent="0.2">
      <c r="A61" s="42" t="s">
        <v>183</v>
      </c>
      <c r="B61" s="85" t="s">
        <v>396</v>
      </c>
    </row>
    <row r="62" spans="1:2" x14ac:dyDescent="0.2">
      <c r="A62" s="42" t="s">
        <v>219</v>
      </c>
      <c r="B62" s="85" t="s">
        <v>84</v>
      </c>
    </row>
    <row r="63" spans="1:2" x14ac:dyDescent="0.2">
      <c r="A63" s="42" t="s">
        <v>220</v>
      </c>
      <c r="B63" s="85" t="s">
        <v>27</v>
      </c>
    </row>
    <row r="64" spans="1:2" x14ac:dyDescent="0.2">
      <c r="A64" s="42" t="s">
        <v>221</v>
      </c>
      <c r="B64" s="85" t="s">
        <v>28</v>
      </c>
    </row>
    <row r="65" spans="1:2" x14ac:dyDescent="0.2">
      <c r="A65" s="42" t="s">
        <v>222</v>
      </c>
      <c r="B65" s="85" t="s">
        <v>163</v>
      </c>
    </row>
    <row r="66" spans="1:2" x14ac:dyDescent="0.2">
      <c r="A66" s="42" t="s">
        <v>341</v>
      </c>
      <c r="B66" s="85" t="s">
        <v>342</v>
      </c>
    </row>
    <row r="67" spans="1:2" x14ac:dyDescent="0.2">
      <c r="A67" s="42" t="s">
        <v>322</v>
      </c>
      <c r="B67" s="85" t="s">
        <v>370</v>
      </c>
    </row>
    <row r="68" spans="1:2" x14ac:dyDescent="0.2">
      <c r="A68" s="42" t="s">
        <v>332</v>
      </c>
      <c r="B68" s="85" t="s">
        <v>371</v>
      </c>
    </row>
    <row r="69" spans="1:2" x14ac:dyDescent="0.2">
      <c r="A69" s="42" t="s">
        <v>348</v>
      </c>
      <c r="B69" s="85" t="s">
        <v>85</v>
      </c>
    </row>
    <row r="70" spans="1:2" x14ac:dyDescent="0.2">
      <c r="A70" s="42" t="s">
        <v>223</v>
      </c>
      <c r="B70" s="85" t="s">
        <v>86</v>
      </c>
    </row>
    <row r="71" spans="1:2" x14ac:dyDescent="0.2">
      <c r="A71" s="42" t="s">
        <v>224</v>
      </c>
      <c r="B71" s="85" t="s">
        <v>87</v>
      </c>
    </row>
    <row r="72" spans="1:2" x14ac:dyDescent="0.2">
      <c r="A72" s="42" t="s">
        <v>225</v>
      </c>
      <c r="B72" s="85" t="s">
        <v>29</v>
      </c>
    </row>
    <row r="73" spans="1:2" x14ac:dyDescent="0.2">
      <c r="A73" s="42" t="s">
        <v>226</v>
      </c>
      <c r="B73" s="85" t="s">
        <v>88</v>
      </c>
    </row>
    <row r="74" spans="1:2" x14ac:dyDescent="0.2">
      <c r="A74" s="42" t="s">
        <v>227</v>
      </c>
      <c r="B74" s="85" t="s">
        <v>30</v>
      </c>
    </row>
    <row r="75" spans="1:2" x14ac:dyDescent="0.2">
      <c r="A75" s="42" t="s">
        <v>228</v>
      </c>
      <c r="B75" s="85" t="s">
        <v>89</v>
      </c>
    </row>
    <row r="76" spans="1:2" x14ac:dyDescent="0.2">
      <c r="A76" s="42" t="s">
        <v>229</v>
      </c>
      <c r="B76" s="85" t="s">
        <v>31</v>
      </c>
    </row>
    <row r="77" spans="1:2" x14ac:dyDescent="0.2">
      <c r="A77" s="42" t="s">
        <v>230</v>
      </c>
      <c r="B77" s="85" t="s">
        <v>32</v>
      </c>
    </row>
    <row r="78" spans="1:2" x14ac:dyDescent="0.2">
      <c r="A78" s="42" t="s">
        <v>231</v>
      </c>
      <c r="B78" s="85" t="s">
        <v>232</v>
      </c>
    </row>
    <row r="79" spans="1:2" x14ac:dyDescent="0.2">
      <c r="A79" s="42" t="s">
        <v>349</v>
      </c>
      <c r="B79" s="85" t="s">
        <v>90</v>
      </c>
    </row>
    <row r="80" spans="1:2" x14ac:dyDescent="0.2">
      <c r="A80" s="42" t="s">
        <v>233</v>
      </c>
      <c r="B80" s="85" t="s">
        <v>33</v>
      </c>
    </row>
    <row r="81" spans="1:2" x14ac:dyDescent="0.2">
      <c r="A81" s="42" t="s">
        <v>248</v>
      </c>
      <c r="B81" s="85" t="s">
        <v>372</v>
      </c>
    </row>
    <row r="82" spans="1:2" x14ac:dyDescent="0.2">
      <c r="A82" s="42" t="s">
        <v>234</v>
      </c>
      <c r="B82" s="85" t="s">
        <v>128</v>
      </c>
    </row>
    <row r="83" spans="1:2" x14ac:dyDescent="0.2">
      <c r="A83" s="42" t="s">
        <v>235</v>
      </c>
      <c r="B83" s="85" t="s">
        <v>123</v>
      </c>
    </row>
    <row r="84" spans="1:2" x14ac:dyDescent="0.2">
      <c r="A84" s="42" t="s">
        <v>236</v>
      </c>
      <c r="B84" s="85" t="s">
        <v>373</v>
      </c>
    </row>
    <row r="85" spans="1:2" x14ac:dyDescent="0.2">
      <c r="A85" s="42" t="s">
        <v>237</v>
      </c>
      <c r="B85" s="85" t="s">
        <v>34</v>
      </c>
    </row>
    <row r="86" spans="1:2" x14ac:dyDescent="0.2">
      <c r="A86" s="42" t="s">
        <v>238</v>
      </c>
      <c r="B86" s="85" t="s">
        <v>91</v>
      </c>
    </row>
    <row r="87" spans="1:2" x14ac:dyDescent="0.2">
      <c r="A87" s="42" t="s">
        <v>239</v>
      </c>
      <c r="B87" s="85" t="s">
        <v>35</v>
      </c>
    </row>
    <row r="88" spans="1:2" x14ac:dyDescent="0.2">
      <c r="A88" s="42" t="s">
        <v>240</v>
      </c>
      <c r="B88" s="85" t="s">
        <v>36</v>
      </c>
    </row>
    <row r="89" spans="1:2" x14ac:dyDescent="0.2">
      <c r="A89" s="42" t="s">
        <v>241</v>
      </c>
      <c r="B89" s="85" t="s">
        <v>37</v>
      </c>
    </row>
    <row r="90" spans="1:2" x14ac:dyDescent="0.2">
      <c r="A90" s="42" t="s">
        <v>242</v>
      </c>
      <c r="B90" s="85" t="s">
        <v>38</v>
      </c>
    </row>
    <row r="91" spans="1:2" x14ac:dyDescent="0.2">
      <c r="A91" s="42" t="s">
        <v>243</v>
      </c>
      <c r="B91" s="85" t="s">
        <v>131</v>
      </c>
    </row>
    <row r="92" spans="1:2" x14ac:dyDescent="0.2">
      <c r="A92" s="42" t="s">
        <v>244</v>
      </c>
      <c r="B92" s="85" t="s">
        <v>39</v>
      </c>
    </row>
    <row r="93" spans="1:2" x14ac:dyDescent="0.2">
      <c r="A93" s="42" t="s">
        <v>245</v>
      </c>
      <c r="B93" s="85" t="s">
        <v>92</v>
      </c>
    </row>
    <row r="94" spans="1:2" x14ac:dyDescent="0.2">
      <c r="A94" s="42" t="s">
        <v>206</v>
      </c>
      <c r="B94" s="85" t="s">
        <v>397</v>
      </c>
    </row>
    <row r="95" spans="1:2" x14ac:dyDescent="0.2">
      <c r="A95" s="42" t="s">
        <v>246</v>
      </c>
      <c r="B95" s="85" t="s">
        <v>93</v>
      </c>
    </row>
    <row r="96" spans="1:2" x14ac:dyDescent="0.2">
      <c r="A96" s="42" t="s">
        <v>247</v>
      </c>
      <c r="B96" s="85" t="s">
        <v>40</v>
      </c>
    </row>
    <row r="97" spans="1:2" x14ac:dyDescent="0.2">
      <c r="A97" s="42" t="s">
        <v>249</v>
      </c>
      <c r="B97" s="85" t="s">
        <v>94</v>
      </c>
    </row>
    <row r="98" spans="1:2" x14ac:dyDescent="0.2">
      <c r="A98" s="42" t="s">
        <v>250</v>
      </c>
      <c r="B98" s="85" t="s">
        <v>374</v>
      </c>
    </row>
    <row r="99" spans="1:2" x14ac:dyDescent="0.2">
      <c r="A99" s="42" t="s">
        <v>251</v>
      </c>
      <c r="B99" s="85" t="s">
        <v>124</v>
      </c>
    </row>
    <row r="100" spans="1:2" x14ac:dyDescent="0.2">
      <c r="A100" s="42" t="s">
        <v>252</v>
      </c>
      <c r="B100" s="85" t="s">
        <v>253</v>
      </c>
    </row>
    <row r="101" spans="1:2" x14ac:dyDescent="0.2">
      <c r="A101" s="42" t="s">
        <v>254</v>
      </c>
      <c r="B101" s="85" t="s">
        <v>41</v>
      </c>
    </row>
    <row r="102" spans="1:2" x14ac:dyDescent="0.2">
      <c r="A102" s="42" t="s">
        <v>255</v>
      </c>
      <c r="B102" s="85" t="s">
        <v>95</v>
      </c>
    </row>
    <row r="103" spans="1:2" x14ac:dyDescent="0.2">
      <c r="A103" s="42" t="s">
        <v>256</v>
      </c>
      <c r="B103" s="85" t="s">
        <v>42</v>
      </c>
    </row>
    <row r="104" spans="1:2" x14ac:dyDescent="0.2">
      <c r="A104" s="42" t="s">
        <v>257</v>
      </c>
      <c r="B104" s="85" t="s">
        <v>43</v>
      </c>
    </row>
    <row r="105" spans="1:2" x14ac:dyDescent="0.2">
      <c r="A105" s="42" t="s">
        <v>258</v>
      </c>
      <c r="B105" s="85" t="s">
        <v>44</v>
      </c>
    </row>
    <row r="106" spans="1:2" x14ac:dyDescent="0.2">
      <c r="A106" s="42" t="s">
        <v>259</v>
      </c>
      <c r="B106" s="85" t="s">
        <v>45</v>
      </c>
    </row>
    <row r="107" spans="1:2" x14ac:dyDescent="0.2">
      <c r="A107" s="42" t="s">
        <v>260</v>
      </c>
      <c r="B107" s="85" t="s">
        <v>46</v>
      </c>
    </row>
    <row r="108" spans="1:2" x14ac:dyDescent="0.2">
      <c r="A108" s="42" t="s">
        <v>261</v>
      </c>
      <c r="B108" s="85" t="s">
        <v>47</v>
      </c>
    </row>
    <row r="109" spans="1:2" x14ac:dyDescent="0.2">
      <c r="A109" s="42" t="s">
        <v>262</v>
      </c>
      <c r="B109" s="85" t="s">
        <v>96</v>
      </c>
    </row>
    <row r="110" spans="1:2" x14ac:dyDescent="0.2">
      <c r="A110" s="42" t="s">
        <v>263</v>
      </c>
      <c r="B110" s="85" t="s">
        <v>375</v>
      </c>
    </row>
    <row r="111" spans="1:2" x14ac:dyDescent="0.2">
      <c r="A111" s="42" t="s">
        <v>264</v>
      </c>
      <c r="B111" s="85" t="s">
        <v>97</v>
      </c>
    </row>
    <row r="112" spans="1:2" x14ac:dyDescent="0.2">
      <c r="A112" s="42" t="s">
        <v>265</v>
      </c>
      <c r="B112" s="85" t="s">
        <v>98</v>
      </c>
    </row>
    <row r="113" spans="1:2" x14ac:dyDescent="0.2">
      <c r="A113" s="42" t="s">
        <v>266</v>
      </c>
      <c r="B113" s="85" t="s">
        <v>48</v>
      </c>
    </row>
    <row r="114" spans="1:2" x14ac:dyDescent="0.2">
      <c r="A114" s="42" t="s">
        <v>267</v>
      </c>
      <c r="B114" s="85" t="s">
        <v>268</v>
      </c>
    </row>
    <row r="115" spans="1:2" x14ac:dyDescent="0.2">
      <c r="A115" s="42" t="s">
        <v>269</v>
      </c>
      <c r="B115" s="85" t="s">
        <v>376</v>
      </c>
    </row>
    <row r="116" spans="1:2" x14ac:dyDescent="0.2">
      <c r="A116" s="42" t="s">
        <v>270</v>
      </c>
      <c r="B116" s="85" t="s">
        <v>49</v>
      </c>
    </row>
    <row r="117" spans="1:2" x14ac:dyDescent="0.2">
      <c r="A117" s="42" t="s">
        <v>377</v>
      </c>
      <c r="B117" s="85" t="s">
        <v>378</v>
      </c>
    </row>
    <row r="118" spans="1:2" x14ac:dyDescent="0.2">
      <c r="A118" s="42" t="s">
        <v>271</v>
      </c>
      <c r="B118" s="85" t="s">
        <v>99</v>
      </c>
    </row>
    <row r="119" spans="1:2" x14ac:dyDescent="0.2">
      <c r="A119" s="42" t="s">
        <v>272</v>
      </c>
      <c r="B119" s="85" t="s">
        <v>100</v>
      </c>
    </row>
    <row r="120" spans="1:2" x14ac:dyDescent="0.2">
      <c r="A120" s="42" t="s">
        <v>273</v>
      </c>
      <c r="B120" s="85" t="s">
        <v>101</v>
      </c>
    </row>
    <row r="121" spans="1:2" x14ac:dyDescent="0.2">
      <c r="A121" s="42" t="s">
        <v>417</v>
      </c>
      <c r="B121" s="85" t="s">
        <v>398</v>
      </c>
    </row>
    <row r="122" spans="1:2" x14ac:dyDescent="0.2">
      <c r="A122" s="42" t="s">
        <v>274</v>
      </c>
      <c r="B122" s="85" t="s">
        <v>102</v>
      </c>
    </row>
    <row r="123" spans="1:2" x14ac:dyDescent="0.2">
      <c r="A123" s="42" t="s">
        <v>275</v>
      </c>
      <c r="B123" s="85" t="s">
        <v>103</v>
      </c>
    </row>
    <row r="124" spans="1:2" x14ac:dyDescent="0.2">
      <c r="A124" s="42" t="s">
        <v>276</v>
      </c>
      <c r="B124" s="85" t="s">
        <v>399</v>
      </c>
    </row>
    <row r="125" spans="1:2" x14ac:dyDescent="0.2">
      <c r="A125" s="42" t="s">
        <v>277</v>
      </c>
      <c r="B125" s="85" t="s">
        <v>50</v>
      </c>
    </row>
    <row r="126" spans="1:2" x14ac:dyDescent="0.2">
      <c r="A126" s="42" t="s">
        <v>278</v>
      </c>
      <c r="B126" s="85" t="s">
        <v>51</v>
      </c>
    </row>
    <row r="127" spans="1:2" x14ac:dyDescent="0.2">
      <c r="A127" s="42" t="s">
        <v>279</v>
      </c>
      <c r="B127" s="85" t="s">
        <v>104</v>
      </c>
    </row>
    <row r="128" spans="1:2" x14ac:dyDescent="0.2">
      <c r="A128" s="42" t="s">
        <v>280</v>
      </c>
      <c r="B128" s="85" t="s">
        <v>350</v>
      </c>
    </row>
    <row r="129" spans="1:2" x14ac:dyDescent="0.2">
      <c r="A129" s="42" t="s">
        <v>418</v>
      </c>
      <c r="B129" s="85" t="s">
        <v>400</v>
      </c>
    </row>
    <row r="130" spans="1:2" x14ac:dyDescent="0.2">
      <c r="A130" s="42" t="s">
        <v>281</v>
      </c>
      <c r="B130" s="85" t="s">
        <v>125</v>
      </c>
    </row>
    <row r="131" spans="1:2" x14ac:dyDescent="0.2">
      <c r="A131" s="42" t="s">
        <v>282</v>
      </c>
      <c r="B131" s="85" t="s">
        <v>126</v>
      </c>
    </row>
    <row r="132" spans="1:2" x14ac:dyDescent="0.2">
      <c r="A132" s="42" t="s">
        <v>379</v>
      </c>
      <c r="B132" s="85" t="s">
        <v>380</v>
      </c>
    </row>
    <row r="133" spans="1:2" x14ac:dyDescent="0.2">
      <c r="A133" s="42" t="s">
        <v>381</v>
      </c>
      <c r="B133" s="85" t="s">
        <v>382</v>
      </c>
    </row>
    <row r="134" spans="1:2" x14ac:dyDescent="0.2">
      <c r="A134" s="42" t="s">
        <v>419</v>
      </c>
      <c r="B134" s="85" t="s">
        <v>401</v>
      </c>
    </row>
    <row r="135" spans="1:2" x14ac:dyDescent="0.2">
      <c r="A135" s="42" t="s">
        <v>420</v>
      </c>
      <c r="B135" s="85" t="s">
        <v>402</v>
      </c>
    </row>
    <row r="136" spans="1:2" x14ac:dyDescent="0.2">
      <c r="A136" s="42" t="s">
        <v>283</v>
      </c>
      <c r="B136" s="85" t="s">
        <v>52</v>
      </c>
    </row>
    <row r="137" spans="1:2" x14ac:dyDescent="0.2">
      <c r="A137" s="42" t="s">
        <v>421</v>
      </c>
      <c r="B137" s="85" t="s">
        <v>403</v>
      </c>
    </row>
    <row r="138" spans="1:2" x14ac:dyDescent="0.2">
      <c r="A138" s="42" t="s">
        <v>284</v>
      </c>
      <c r="B138" s="85" t="s">
        <v>53</v>
      </c>
    </row>
    <row r="139" spans="1:2" x14ac:dyDescent="0.2">
      <c r="A139" s="42" t="s">
        <v>285</v>
      </c>
      <c r="B139" s="85" t="s">
        <v>105</v>
      </c>
    </row>
    <row r="140" spans="1:2" x14ac:dyDescent="0.2">
      <c r="A140" s="42" t="s">
        <v>286</v>
      </c>
      <c r="B140" s="85" t="s">
        <v>106</v>
      </c>
    </row>
    <row r="141" spans="1:2" x14ac:dyDescent="0.2">
      <c r="A141" s="42" t="s">
        <v>422</v>
      </c>
      <c r="B141" s="85" t="s">
        <v>404</v>
      </c>
    </row>
    <row r="142" spans="1:2" x14ac:dyDescent="0.2">
      <c r="A142" s="42" t="s">
        <v>351</v>
      </c>
      <c r="B142" s="85" t="s">
        <v>352</v>
      </c>
    </row>
    <row r="143" spans="1:2" x14ac:dyDescent="0.2">
      <c r="A143" s="42" t="s">
        <v>383</v>
      </c>
      <c r="B143" s="85" t="s">
        <v>384</v>
      </c>
    </row>
    <row r="144" spans="1:2" x14ac:dyDescent="0.2">
      <c r="A144" s="42" t="s">
        <v>287</v>
      </c>
      <c r="B144" s="85" t="s">
        <v>385</v>
      </c>
    </row>
    <row r="145" spans="1:2" x14ac:dyDescent="0.2">
      <c r="A145" s="42" t="s">
        <v>288</v>
      </c>
      <c r="B145" s="85" t="s">
        <v>107</v>
      </c>
    </row>
    <row r="146" spans="1:2" x14ac:dyDescent="0.2">
      <c r="A146" s="42" t="s">
        <v>338</v>
      </c>
      <c r="B146" s="85" t="s">
        <v>405</v>
      </c>
    </row>
    <row r="147" spans="1:2" x14ac:dyDescent="0.2">
      <c r="A147" s="42" t="s">
        <v>289</v>
      </c>
      <c r="B147" s="85" t="s">
        <v>54</v>
      </c>
    </row>
    <row r="148" spans="1:2" x14ac:dyDescent="0.2">
      <c r="A148" s="42" t="s">
        <v>290</v>
      </c>
      <c r="B148" s="85" t="s">
        <v>55</v>
      </c>
    </row>
    <row r="149" spans="1:2" x14ac:dyDescent="0.2">
      <c r="A149" s="42" t="s">
        <v>423</v>
      </c>
      <c r="B149" s="85" t="s">
        <v>406</v>
      </c>
    </row>
    <row r="150" spans="1:2" x14ac:dyDescent="0.2">
      <c r="A150" s="42" t="s">
        <v>291</v>
      </c>
      <c r="B150" s="85" t="s">
        <v>108</v>
      </c>
    </row>
    <row r="151" spans="1:2" x14ac:dyDescent="0.2">
      <c r="A151" s="42" t="s">
        <v>292</v>
      </c>
      <c r="B151" s="85" t="s">
        <v>56</v>
      </c>
    </row>
    <row r="152" spans="1:2" x14ac:dyDescent="0.2">
      <c r="A152" s="42" t="s">
        <v>293</v>
      </c>
      <c r="B152" s="85" t="s">
        <v>109</v>
      </c>
    </row>
    <row r="153" spans="1:2" x14ac:dyDescent="0.2">
      <c r="A153" s="42" t="s">
        <v>294</v>
      </c>
      <c r="B153" s="85" t="s">
        <v>164</v>
      </c>
    </row>
    <row r="154" spans="1:2" x14ac:dyDescent="0.2">
      <c r="A154" s="42" t="s">
        <v>295</v>
      </c>
      <c r="B154" s="85" t="s">
        <v>296</v>
      </c>
    </row>
    <row r="155" spans="1:2" x14ac:dyDescent="0.2">
      <c r="A155" s="42" t="s">
        <v>297</v>
      </c>
      <c r="B155" s="85" t="s">
        <v>110</v>
      </c>
    </row>
    <row r="156" spans="1:2" x14ac:dyDescent="0.2">
      <c r="A156" s="42" t="s">
        <v>298</v>
      </c>
      <c r="B156" s="85" t="s">
        <v>299</v>
      </c>
    </row>
    <row r="157" spans="1:2" x14ac:dyDescent="0.2">
      <c r="A157" s="42" t="s">
        <v>300</v>
      </c>
      <c r="B157" s="85" t="s">
        <v>57</v>
      </c>
    </row>
    <row r="158" spans="1:2" x14ac:dyDescent="0.2">
      <c r="A158" s="42" t="s">
        <v>301</v>
      </c>
      <c r="B158" s="85" t="s">
        <v>58</v>
      </c>
    </row>
    <row r="159" spans="1:2" x14ac:dyDescent="0.2">
      <c r="A159" s="42" t="s">
        <v>302</v>
      </c>
      <c r="B159" s="85" t="s">
        <v>59</v>
      </c>
    </row>
    <row r="160" spans="1:2" x14ac:dyDescent="0.2">
      <c r="A160" s="42" t="s">
        <v>303</v>
      </c>
      <c r="B160" s="85" t="s">
        <v>111</v>
      </c>
    </row>
    <row r="161" spans="1:2" x14ac:dyDescent="0.2">
      <c r="A161" s="42" t="s">
        <v>304</v>
      </c>
      <c r="B161" s="85" t="s">
        <v>60</v>
      </c>
    </row>
    <row r="162" spans="1:2" x14ac:dyDescent="0.2">
      <c r="A162" s="42" t="s">
        <v>305</v>
      </c>
      <c r="B162" s="85" t="s">
        <v>61</v>
      </c>
    </row>
    <row r="163" spans="1:2" x14ac:dyDescent="0.2">
      <c r="A163" s="42" t="s">
        <v>306</v>
      </c>
      <c r="B163" s="85" t="s">
        <v>112</v>
      </c>
    </row>
    <row r="164" spans="1:2" x14ac:dyDescent="0.2">
      <c r="A164" s="42" t="s">
        <v>307</v>
      </c>
      <c r="B164" s="85" t="s">
        <v>133</v>
      </c>
    </row>
    <row r="165" spans="1:2" x14ac:dyDescent="0.2">
      <c r="A165" s="42" t="s">
        <v>308</v>
      </c>
      <c r="B165" s="85" t="s">
        <v>62</v>
      </c>
    </row>
    <row r="166" spans="1:2" x14ac:dyDescent="0.2">
      <c r="A166" s="42" t="s">
        <v>309</v>
      </c>
      <c r="B166" s="85" t="s">
        <v>63</v>
      </c>
    </row>
    <row r="167" spans="1:2" x14ac:dyDescent="0.2">
      <c r="A167" s="42" t="s">
        <v>310</v>
      </c>
      <c r="B167" s="85" t="s">
        <v>64</v>
      </c>
    </row>
    <row r="168" spans="1:2" x14ac:dyDescent="0.2">
      <c r="A168" s="42" t="s">
        <v>311</v>
      </c>
      <c r="B168" s="85" t="s">
        <v>65</v>
      </c>
    </row>
    <row r="169" spans="1:2" x14ac:dyDescent="0.2">
      <c r="A169" s="42" t="s">
        <v>312</v>
      </c>
      <c r="B169" s="85" t="s">
        <v>113</v>
      </c>
    </row>
    <row r="170" spans="1:2" x14ac:dyDescent="0.2">
      <c r="A170" s="42" t="s">
        <v>313</v>
      </c>
      <c r="B170" s="85" t="s">
        <v>314</v>
      </c>
    </row>
    <row r="171" spans="1:2" x14ac:dyDescent="0.2">
      <c r="A171" s="42" t="s">
        <v>315</v>
      </c>
      <c r="B171" s="86" t="s">
        <v>114</v>
      </c>
    </row>
    <row r="172" spans="1:2" x14ac:dyDescent="0.2">
      <c r="A172" s="42" t="s">
        <v>316</v>
      </c>
      <c r="B172" s="85" t="s">
        <v>115</v>
      </c>
    </row>
    <row r="173" spans="1:2" x14ac:dyDescent="0.2">
      <c r="A173" s="42" t="s">
        <v>317</v>
      </c>
      <c r="B173" s="86" t="s">
        <v>116</v>
      </c>
    </row>
    <row r="174" spans="1:2" x14ac:dyDescent="0.2">
      <c r="A174" s="42" t="s">
        <v>318</v>
      </c>
      <c r="B174" s="86" t="s">
        <v>117</v>
      </c>
    </row>
    <row r="175" spans="1:2" x14ac:dyDescent="0.2">
      <c r="A175" s="42" t="s">
        <v>319</v>
      </c>
      <c r="B175" s="86" t="s">
        <v>66</v>
      </c>
    </row>
    <row r="176" spans="1:2" x14ac:dyDescent="0.2">
      <c r="A176" s="42" t="s">
        <v>320</v>
      </c>
      <c r="B176" s="86" t="s">
        <v>67</v>
      </c>
    </row>
    <row r="177" spans="1:4" x14ac:dyDescent="0.2">
      <c r="A177" s="42" t="s">
        <v>321</v>
      </c>
      <c r="B177" s="86" t="s">
        <v>129</v>
      </c>
    </row>
    <row r="178" spans="1:4" x14ac:dyDescent="0.2">
      <c r="A178" s="42" t="s">
        <v>323</v>
      </c>
      <c r="B178" s="86" t="s">
        <v>118</v>
      </c>
      <c r="D178" s="47" t="str">
        <f>IF(AND(B178&gt;0,A178=0),"Bitte tragen Sie die zugehörige EC-Nummer ein!","")</f>
        <v/>
      </c>
    </row>
    <row r="179" spans="1:4" x14ac:dyDescent="0.2">
      <c r="A179" s="42" t="s">
        <v>324</v>
      </c>
      <c r="B179" s="86" t="s">
        <v>165</v>
      </c>
    </row>
    <row r="180" spans="1:4" x14ac:dyDescent="0.2">
      <c r="A180" s="42" t="s">
        <v>325</v>
      </c>
      <c r="B180" s="86" t="s">
        <v>119</v>
      </c>
    </row>
    <row r="181" spans="1:4" x14ac:dyDescent="0.2">
      <c r="A181" s="42" t="s">
        <v>424</v>
      </c>
      <c r="B181" s="86" t="s">
        <v>407</v>
      </c>
    </row>
    <row r="182" spans="1:4" x14ac:dyDescent="0.2">
      <c r="A182" s="42" t="s">
        <v>326</v>
      </c>
      <c r="B182" s="86" t="s">
        <v>408</v>
      </c>
    </row>
    <row r="183" spans="1:4" x14ac:dyDescent="0.2">
      <c r="A183" s="42" t="s">
        <v>327</v>
      </c>
      <c r="B183" s="86" t="s">
        <v>328</v>
      </c>
    </row>
    <row r="184" spans="1:4" x14ac:dyDescent="0.2">
      <c r="A184" s="42" t="s">
        <v>329</v>
      </c>
      <c r="B184" s="86" t="s">
        <v>166</v>
      </c>
    </row>
    <row r="185" spans="1:4" x14ac:dyDescent="0.2">
      <c r="A185" s="42" t="s">
        <v>386</v>
      </c>
      <c r="B185" s="86" t="s">
        <v>387</v>
      </c>
    </row>
    <row r="186" spans="1:4" x14ac:dyDescent="0.2">
      <c r="A186" s="42" t="s">
        <v>330</v>
      </c>
      <c r="B186" s="86" t="s">
        <v>120</v>
      </c>
    </row>
    <row r="187" spans="1:4" x14ac:dyDescent="0.2">
      <c r="A187" s="42" t="s">
        <v>331</v>
      </c>
      <c r="B187" s="86" t="s">
        <v>130</v>
      </c>
    </row>
    <row r="188" spans="1:4" x14ac:dyDescent="0.2">
      <c r="A188" s="42" t="s">
        <v>425</v>
      </c>
      <c r="B188" s="86" t="s">
        <v>409</v>
      </c>
    </row>
    <row r="189" spans="1:4" x14ac:dyDescent="0.2">
      <c r="A189" s="42" t="s">
        <v>339</v>
      </c>
      <c r="B189" s="86" t="s">
        <v>340</v>
      </c>
    </row>
    <row r="190" spans="1:4" x14ac:dyDescent="0.2">
      <c r="A190" s="42" t="s">
        <v>333</v>
      </c>
      <c r="B190" s="86" t="s">
        <v>68</v>
      </c>
    </row>
    <row r="191" spans="1:4" x14ac:dyDescent="0.2">
      <c r="A191" s="42" t="s">
        <v>334</v>
      </c>
      <c r="B191" s="86" t="s">
        <v>167</v>
      </c>
    </row>
    <row r="192" spans="1:4" x14ac:dyDescent="0.2">
      <c r="A192" s="42" t="s">
        <v>335</v>
      </c>
      <c r="B192" s="86" t="s">
        <v>121</v>
      </c>
    </row>
    <row r="193" spans="1:2" x14ac:dyDescent="0.2">
      <c r="A193" s="87"/>
      <c r="B193" s="86"/>
    </row>
    <row r="194" spans="1:2" x14ac:dyDescent="0.2">
      <c r="A194" s="87"/>
      <c r="B194" s="86"/>
    </row>
    <row r="195" spans="1:2" x14ac:dyDescent="0.2">
      <c r="A195" s="87"/>
      <c r="B195" s="86"/>
    </row>
    <row r="196" spans="1:2" x14ac:dyDescent="0.2">
      <c r="A196" s="87"/>
      <c r="B196" s="86"/>
    </row>
    <row r="197" spans="1:2" x14ac:dyDescent="0.2">
      <c r="A197" s="87"/>
      <c r="B197" s="86"/>
    </row>
    <row r="198" spans="1:2" x14ac:dyDescent="0.2">
      <c r="A198" s="87"/>
      <c r="B198" s="86"/>
    </row>
    <row r="199" spans="1:2" x14ac:dyDescent="0.2">
      <c r="A199" s="87"/>
      <c r="B199" s="86"/>
    </row>
  </sheetData>
  <sheetProtection password="CF0F" sheet="1" objects="1" scenarios="1" formatCells="0" formatColumns="0" formatRows="0"/>
  <mergeCells count="1">
    <mergeCell ref="A5:B5"/>
  </mergeCells>
  <phoneticPr fontId="0"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U</vt:lpstr>
      <vt:lpstr>Cent_kWh</vt:lpstr>
      <vt:lpstr>Verbraucher</vt:lpstr>
      <vt:lpstr>Beschwerden</vt:lpstr>
      <vt:lpstr>Lf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2013-12-17T14:01:01Z</dcterms:created>
  <dcterms:modified xsi:type="dcterms:W3CDTF">2017-03-20T15:08:41Z</dcterms:modified>
</cp:coreProperties>
</file>