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8_{774B499D-9A8C-487A-AF41-CC621D0E675B}" xr6:coauthVersionLast="44" xr6:coauthVersionMax="44" xr10:uidLastSave="{00000000-0000-0000-0000-000000000000}"/>
  <bookViews>
    <workbookView xWindow="-108" yWindow="-108" windowWidth="23256" windowHeight="12576" xr2:uid="{3A93B1C0-7948-4887-972E-1C85D54C5A0C}"/>
  </bookViews>
  <sheets>
    <sheet name="Economic test O.L. I" sheetId="2" r:id="rId1"/>
    <sheet name="Economic test O.L. 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D13" i="3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12" i="3"/>
  <c r="G12" i="3"/>
  <c r="H11" i="3"/>
  <c r="B7" i="3"/>
  <c r="I7" i="3" s="1"/>
  <c r="I6" i="3"/>
  <c r="B8" i="3" l="1"/>
  <c r="H12" i="3"/>
  <c r="G13" i="3"/>
  <c r="I6" i="2"/>
  <c r="H11" i="2"/>
  <c r="G12" i="2"/>
  <c r="G13" i="2" s="1"/>
  <c r="H13" i="2" s="1"/>
  <c r="G14" i="3" l="1"/>
  <c r="H13" i="3"/>
  <c r="I8" i="3"/>
  <c r="B9" i="3"/>
  <c r="H12" i="2"/>
  <c r="B7" i="2"/>
  <c r="G14" i="2"/>
  <c r="H14" i="2" s="1"/>
  <c r="I9" i="3" l="1"/>
  <c r="B10" i="3"/>
  <c r="G15" i="3"/>
  <c r="H14" i="3"/>
  <c r="B8" i="2"/>
  <c r="I7" i="2"/>
  <c r="G15" i="2"/>
  <c r="H15" i="2" s="1"/>
  <c r="G16" i="3" l="1"/>
  <c r="H15" i="3"/>
  <c r="I10" i="3"/>
  <c r="B11" i="3"/>
  <c r="B9" i="2"/>
  <c r="I8" i="2"/>
  <c r="G16" i="2"/>
  <c r="H16" i="2" s="1"/>
  <c r="G17" i="3" l="1"/>
  <c r="H16" i="3"/>
  <c r="B12" i="3"/>
  <c r="I11" i="3"/>
  <c r="B10" i="2"/>
  <c r="I9" i="2"/>
  <c r="G17" i="2"/>
  <c r="H17" i="2" s="1"/>
  <c r="G18" i="3" l="1"/>
  <c r="H17" i="3"/>
  <c r="I12" i="3"/>
  <c r="J12" i="3" s="1"/>
  <c r="B13" i="3"/>
  <c r="I10" i="2"/>
  <c r="B11" i="2"/>
  <c r="G18" i="2"/>
  <c r="H18" i="2" s="1"/>
  <c r="I13" i="3" l="1"/>
  <c r="J13" i="3" s="1"/>
  <c r="B14" i="3"/>
  <c r="G19" i="3"/>
  <c r="H18" i="3"/>
  <c r="I11" i="2"/>
  <c r="J11" i="2" s="1"/>
  <c r="B12" i="2"/>
  <c r="G19" i="2"/>
  <c r="H19" i="2" s="1"/>
  <c r="G20" i="3" l="1"/>
  <c r="H19" i="3"/>
  <c r="B15" i="3"/>
  <c r="I14" i="3"/>
  <c r="J14" i="3" s="1"/>
  <c r="B13" i="2"/>
  <c r="I12" i="2"/>
  <c r="G20" i="2"/>
  <c r="H20" i="2" s="1"/>
  <c r="G21" i="3" l="1"/>
  <c r="H20" i="3"/>
  <c r="B16" i="3"/>
  <c r="I15" i="3"/>
  <c r="J15" i="3" s="1"/>
  <c r="J12" i="2"/>
  <c r="B14" i="2"/>
  <c r="I13" i="2"/>
  <c r="G21" i="2"/>
  <c r="H21" i="2" s="1"/>
  <c r="I16" i="3" l="1"/>
  <c r="J16" i="3" s="1"/>
  <c r="B17" i="3"/>
  <c r="G22" i="3"/>
  <c r="H21" i="3"/>
  <c r="I14" i="2"/>
  <c r="B15" i="2"/>
  <c r="J13" i="2"/>
  <c r="G22" i="2"/>
  <c r="H22" i="2" s="1"/>
  <c r="G23" i="3" l="1"/>
  <c r="H22" i="3"/>
  <c r="I17" i="3"/>
  <c r="J17" i="3" s="1"/>
  <c r="B18" i="3"/>
  <c r="B16" i="2"/>
  <c r="I15" i="2"/>
  <c r="J14" i="2"/>
  <c r="G23" i="2"/>
  <c r="H23" i="2" s="1"/>
  <c r="B19" i="3" l="1"/>
  <c r="I18" i="3"/>
  <c r="J18" i="3" s="1"/>
  <c r="G24" i="3"/>
  <c r="H23" i="3"/>
  <c r="J15" i="2"/>
  <c r="B17" i="2"/>
  <c r="I16" i="2"/>
  <c r="G24" i="2"/>
  <c r="H24" i="2" s="1"/>
  <c r="G25" i="3" l="1"/>
  <c r="H24" i="3"/>
  <c r="B20" i="3"/>
  <c r="I19" i="3"/>
  <c r="J19" i="3" s="1"/>
  <c r="J16" i="2"/>
  <c r="B18" i="2"/>
  <c r="I17" i="2"/>
  <c r="G25" i="2"/>
  <c r="H25" i="2" s="1"/>
  <c r="I20" i="3" l="1"/>
  <c r="J20" i="3" s="1"/>
  <c r="B21" i="3"/>
  <c r="H25" i="3"/>
  <c r="J17" i="2"/>
  <c r="B19" i="2"/>
  <c r="I18" i="2"/>
  <c r="I21" i="3" l="1"/>
  <c r="J21" i="3" s="1"/>
  <c r="B22" i="3"/>
  <c r="J18" i="2"/>
  <c r="B20" i="2"/>
  <c r="I19" i="2"/>
  <c r="B23" i="3" l="1"/>
  <c r="I22" i="3"/>
  <c r="J22" i="3" s="1"/>
  <c r="J19" i="2"/>
  <c r="I20" i="2"/>
  <c r="B21" i="2"/>
  <c r="B24" i="3" l="1"/>
  <c r="I23" i="3"/>
  <c r="J23" i="3" s="1"/>
  <c r="B22" i="2"/>
  <c r="I21" i="2"/>
  <c r="J20" i="2"/>
  <c r="I24" i="3" l="1"/>
  <c r="J24" i="3" s="1"/>
  <c r="B25" i="3"/>
  <c r="I25" i="3" s="1"/>
  <c r="J25" i="3" s="1"/>
  <c r="J26" i="3" s="1"/>
  <c r="J27" i="3" s="1"/>
  <c r="J21" i="2"/>
  <c r="I22" i="2"/>
  <c r="B23" i="2"/>
  <c r="J22" i="2" l="1"/>
  <c r="B24" i="2"/>
  <c r="I23" i="2"/>
  <c r="J23" i="2" s="1"/>
  <c r="B25" i="2" l="1"/>
  <c r="I24" i="2"/>
  <c r="J24" i="2" l="1"/>
  <c r="I25" i="2"/>
  <c r="J25" i="2" l="1"/>
  <c r="J26" i="2" s="1"/>
  <c r="J27" i="2" s="1"/>
</calcChain>
</file>

<file path=xl/sharedStrings.xml><?xml version="1.0" encoding="utf-8"?>
<sst xmlns="http://schemas.openxmlformats.org/spreadsheetml/2006/main" count="72" uniqueCount="37">
  <si>
    <t>Annual Discount Rate</t>
  </si>
  <si>
    <t>Gas year</t>
  </si>
  <si>
    <t>Discounting Factor</t>
  </si>
  <si>
    <r>
      <t>PV</t>
    </r>
    <r>
      <rPr>
        <b/>
        <sz val="8"/>
        <color theme="1"/>
        <rFont val="Calibri"/>
        <family val="2"/>
        <charset val="238"/>
        <scheme val="minor"/>
      </rPr>
      <t>UC</t>
    </r>
  </si>
  <si>
    <t>Gas year 2022/2023</t>
  </si>
  <si>
    <t>Gas year 2023/2024</t>
  </si>
  <si>
    <t>Gas year 2024/2025</t>
  </si>
  <si>
    <t>Gas year 2025/2026</t>
  </si>
  <si>
    <t>Gas year 2026/2027</t>
  </si>
  <si>
    <t>Gas year 2027/2028</t>
  </si>
  <si>
    <t>Gas year 2028/2029</t>
  </si>
  <si>
    <t>Gas year 2029/2030</t>
  </si>
  <si>
    <t>Gas year 2030/2031</t>
  </si>
  <si>
    <t>Gas year 2031/2032</t>
  </si>
  <si>
    <t>Gas year 2032/2033</t>
  </si>
  <si>
    <t>Gas year 2033/2034</t>
  </si>
  <si>
    <t>Gas year 2034/2035</t>
  </si>
  <si>
    <t>Gas year 2035/2036</t>
  </si>
  <si>
    <t>Gas year 2036/2037</t>
  </si>
  <si>
    <r>
      <t>Sum of PV</t>
    </r>
    <r>
      <rPr>
        <b/>
        <sz val="8"/>
        <color theme="1"/>
        <rFont val="Arial"/>
        <family val="2"/>
        <charset val="238"/>
      </rPr>
      <t>UC</t>
    </r>
  </si>
  <si>
    <r>
      <t>Required PV</t>
    </r>
    <r>
      <rPr>
        <b/>
        <sz val="8"/>
        <color theme="1"/>
        <rFont val="Arial"/>
        <family val="2"/>
        <charset val="238"/>
      </rPr>
      <t>UC</t>
    </r>
  </si>
  <si>
    <t>Economic test passed?</t>
  </si>
  <si>
    <t>Gas year 2037/2038</t>
  </si>
  <si>
    <t>Gas year 2038/2039</t>
  </si>
  <si>
    <r>
      <t xml:space="preserve">Offered capacity (kWh/h/year)
</t>
    </r>
    <r>
      <rPr>
        <b/>
        <i/>
        <sz val="11"/>
        <color theme="1"/>
        <rFont val="Calibri"/>
        <family val="2"/>
        <charset val="238"/>
        <scheme val="minor"/>
      </rPr>
      <t>(Hungary to Austria flow direction GCA)</t>
    </r>
  </si>
  <si>
    <r>
      <t xml:space="preserve">Sum of booked capacity (kWh/h/year)
</t>
    </r>
    <r>
      <rPr>
        <b/>
        <i/>
        <sz val="11"/>
        <color theme="1"/>
        <rFont val="Calibri"/>
        <family val="2"/>
        <charset val="238"/>
        <scheme val="minor"/>
      </rPr>
      <t>(Hungary to Austria flow direction GCA)</t>
    </r>
  </si>
  <si>
    <t>Supplement (€/kWh/h/year)</t>
  </si>
  <si>
    <t>Tarift (€/kWh/h/year)</t>
  </si>
  <si>
    <t xml:space="preserve">Inflation </t>
  </si>
  <si>
    <t>Gas year 2020/2021</t>
  </si>
  <si>
    <t>Gas year 2021/2022</t>
  </si>
  <si>
    <t>Revenues (€/year)</t>
  </si>
  <si>
    <t xml:space="preserve">HUAT Incremental Auction Economic Test Calculator </t>
  </si>
  <si>
    <t>offer level I</t>
  </si>
  <si>
    <t>offer level II</t>
  </si>
  <si>
    <t>AUSTRIAN PART</t>
  </si>
  <si>
    <t>ACER Decision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</si>
</sst>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F_t_-;\-* #,##0\ _F_t_-;_-* &quot;-&quot;??\ _F_t_-;_-@_-"/>
    <numFmt numFmtId="165" formatCode="_-* #,##0.000\ _F_t_-;\-* #,##0.000\ _F_t_-;_-* &quot;-&quot;???\ _F_t_-;_-@_-"/>
    <numFmt numFmtId="166" formatCode="0.000%"/>
    <numFmt numFmtId="167" formatCode="_-* #,##0_-;\-* #,##0_-;_-* &quot;-&quot;??_-;_-@_-"/>
    <numFmt numFmtId="168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0" fillId="0" borderId="4" xfId="0" applyNumberFormat="1" applyBorder="1"/>
    <xf numFmtId="164" fontId="0" fillId="2" borderId="4" xfId="1" applyNumberFormat="1" applyFont="1" applyFill="1" applyBorder="1" applyProtection="1">
      <protection locked="0"/>
    </xf>
    <xf numFmtId="43" fontId="0" fillId="0" borderId="4" xfId="1" applyFont="1" applyBorder="1"/>
    <xf numFmtId="165" fontId="0" fillId="0" borderId="4" xfId="1" applyNumberFormat="1" applyFont="1" applyBorder="1"/>
    <xf numFmtId="0" fontId="7" fillId="0" borderId="4" xfId="0" applyFont="1" applyBorder="1" applyAlignment="1">
      <alignment vertical="center" wrapText="1"/>
    </xf>
    <xf numFmtId="9" fontId="2" fillId="0" borderId="4" xfId="0" applyNumberFormat="1" applyFont="1" applyBorder="1"/>
    <xf numFmtId="166" fontId="2" fillId="3" borderId="4" xfId="2" applyNumberFormat="1" applyFont="1" applyFill="1" applyBorder="1" applyAlignment="1">
      <alignment horizontal="right" vertical="center"/>
    </xf>
    <xf numFmtId="167" fontId="0" fillId="0" borderId="4" xfId="1" applyNumberFormat="1" applyFont="1" applyBorder="1"/>
    <xf numFmtId="168" fontId="0" fillId="0" borderId="4" xfId="1" applyNumberFormat="1" applyFont="1" applyBorder="1"/>
    <xf numFmtId="164" fontId="2" fillId="0" borderId="4" xfId="1" applyNumberFormat="1" applyFont="1" applyBorder="1" applyAlignment="1">
      <alignment horizontal="center"/>
    </xf>
    <xf numFmtId="0" fontId="0" fillId="5" borderId="0" xfId="0" applyFill="1"/>
    <xf numFmtId="43" fontId="0" fillId="5" borderId="0" xfId="1" applyFont="1" applyFill="1"/>
    <xf numFmtId="0" fontId="2" fillId="0" borderId="4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168" fontId="0" fillId="3" borderId="4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4780-4BF4-430F-892A-4BD3C6EEB238}">
  <dimension ref="A1:AQ143"/>
  <sheetViews>
    <sheetView tabSelected="1" workbookViewId="0">
      <selection activeCell="C4" sqref="C4:F4"/>
    </sheetView>
  </sheetViews>
  <sheetFormatPr baseColWidth="10" defaultRowHeight="14.4" x14ac:dyDescent="0.3"/>
  <cols>
    <col min="1" max="2" width="11.5546875" style="14"/>
    <col min="3" max="3" width="19.44140625" bestFit="1" customWidth="1"/>
    <col min="4" max="4" width="21.5546875" customWidth="1"/>
    <col min="5" max="5" width="23" customWidth="1"/>
    <col min="6" max="6" width="16.88671875" customWidth="1"/>
    <col min="7" max="7" width="15.21875" customWidth="1"/>
    <col min="8" max="8" width="14.5546875" customWidth="1"/>
    <col min="9" max="9" width="14.44140625" bestFit="1" customWidth="1"/>
    <col min="10" max="10" width="18" customWidth="1"/>
    <col min="11" max="11" width="11.5546875" style="14"/>
    <col min="12" max="12" width="13.88671875" style="14" bestFit="1" customWidth="1"/>
    <col min="13" max="43" width="11.5546875" style="14"/>
  </cols>
  <sheetData>
    <row r="1" spans="2:10" s="14" customFormat="1" x14ac:dyDescent="0.3"/>
    <row r="2" spans="2:10" s="14" customFormat="1" x14ac:dyDescent="0.3"/>
    <row r="3" spans="2:10" ht="18" x14ac:dyDescent="0.35">
      <c r="C3" s="23" t="s">
        <v>35</v>
      </c>
      <c r="D3" s="24"/>
      <c r="E3" s="24"/>
      <c r="F3" s="25"/>
      <c r="G3" s="16" t="s">
        <v>28</v>
      </c>
      <c r="H3" s="16"/>
      <c r="I3" s="16"/>
      <c r="J3" s="9">
        <v>0</v>
      </c>
    </row>
    <row r="4" spans="2:10" ht="18" x14ac:dyDescent="0.3">
      <c r="C4" s="26" t="s">
        <v>32</v>
      </c>
      <c r="D4" s="27"/>
      <c r="E4" s="27"/>
      <c r="F4" s="28"/>
      <c r="G4" s="17" t="s">
        <v>0</v>
      </c>
      <c r="H4" s="18"/>
      <c r="I4" s="19"/>
      <c r="J4" s="10">
        <v>5.1880000000000003E-2</v>
      </c>
    </row>
    <row r="5" spans="2:10" ht="57.6" x14ac:dyDescent="0.3">
      <c r="C5" s="1" t="s">
        <v>1</v>
      </c>
      <c r="D5" s="2" t="s">
        <v>24</v>
      </c>
      <c r="E5" s="2" t="s">
        <v>25</v>
      </c>
      <c r="F5" s="2" t="s">
        <v>27</v>
      </c>
      <c r="G5" s="2" t="s">
        <v>26</v>
      </c>
      <c r="H5" s="2" t="s">
        <v>31</v>
      </c>
      <c r="I5" s="2" t="s">
        <v>2</v>
      </c>
      <c r="J5" s="3" t="s">
        <v>3</v>
      </c>
    </row>
    <row r="6" spans="2:10" x14ac:dyDescent="0.3">
      <c r="B6" s="14">
        <v>0</v>
      </c>
      <c r="C6" s="4" t="s">
        <v>36</v>
      </c>
      <c r="D6" s="2"/>
      <c r="E6" s="2"/>
      <c r="F6" s="2"/>
      <c r="G6" s="2"/>
      <c r="H6" s="2"/>
      <c r="I6" s="7">
        <f t="shared" ref="I6:I11" si="0">1/(1+$J$4)^B6</f>
        <v>1</v>
      </c>
      <c r="J6" s="3"/>
    </row>
    <row r="7" spans="2:10" x14ac:dyDescent="0.3">
      <c r="B7" s="14">
        <f t="shared" ref="B7:B25" si="1">B6+1</f>
        <v>1</v>
      </c>
      <c r="C7" s="4" t="s">
        <v>29</v>
      </c>
      <c r="D7" s="2"/>
      <c r="E7" s="2"/>
      <c r="F7" s="2"/>
      <c r="G7" s="2"/>
      <c r="H7" s="2"/>
      <c r="I7" s="7">
        <f t="shared" si="0"/>
        <v>0.95067878465224176</v>
      </c>
      <c r="J7" s="3"/>
    </row>
    <row r="8" spans="2:10" x14ac:dyDescent="0.3">
      <c r="B8" s="14">
        <f t="shared" si="1"/>
        <v>2</v>
      </c>
      <c r="C8" s="4" t="s">
        <v>30</v>
      </c>
      <c r="D8" s="2"/>
      <c r="E8" s="2"/>
      <c r="F8" s="2"/>
      <c r="G8" s="2"/>
      <c r="H8" s="2"/>
      <c r="I8" s="7">
        <f t="shared" si="0"/>
        <v>0.90379015158786347</v>
      </c>
      <c r="J8" s="3"/>
    </row>
    <row r="9" spans="2:10" x14ac:dyDescent="0.3">
      <c r="B9" s="14">
        <f t="shared" si="1"/>
        <v>3</v>
      </c>
      <c r="C9" s="4" t="s">
        <v>4</v>
      </c>
      <c r="D9" s="2"/>
      <c r="E9" s="2"/>
      <c r="F9" s="2"/>
      <c r="G9" s="2"/>
      <c r="H9" s="2"/>
      <c r="I9" s="7">
        <f t="shared" si="0"/>
        <v>0.85921412289221533</v>
      </c>
      <c r="J9" s="3"/>
    </row>
    <row r="10" spans="2:10" x14ac:dyDescent="0.3">
      <c r="B10" s="14">
        <f t="shared" si="1"/>
        <v>4</v>
      </c>
      <c r="C10" s="4" t="s">
        <v>5</v>
      </c>
      <c r="D10" s="2"/>
      <c r="E10" s="2"/>
      <c r="F10" s="2"/>
      <c r="G10" s="2"/>
      <c r="H10" s="2"/>
      <c r="I10" s="7">
        <f t="shared" si="0"/>
        <v>0.8168366381072133</v>
      </c>
      <c r="J10" s="3"/>
    </row>
    <row r="11" spans="2:10" x14ac:dyDescent="0.3">
      <c r="B11" s="14">
        <f t="shared" si="1"/>
        <v>5</v>
      </c>
      <c r="C11" s="4" t="s">
        <v>6</v>
      </c>
      <c r="D11" s="4">
        <v>5740470</v>
      </c>
      <c r="E11" s="5">
        <v>1913490</v>
      </c>
      <c r="F11" s="6">
        <v>0.77</v>
      </c>
      <c r="G11" s="6">
        <v>1.4</v>
      </c>
      <c r="H11" s="11">
        <f>E11*(F11+G11)</f>
        <v>4152273.3</v>
      </c>
      <c r="I11" s="7">
        <f t="shared" si="0"/>
        <v>0.77654926237518862</v>
      </c>
      <c r="J11" s="4">
        <f>E11*(G11+F11)*I11</f>
        <v>3224444.7682951903</v>
      </c>
    </row>
    <row r="12" spans="2:10" x14ac:dyDescent="0.3">
      <c r="B12" s="14">
        <f t="shared" si="1"/>
        <v>6</v>
      </c>
      <c r="C12" s="4" t="s">
        <v>7</v>
      </c>
      <c r="D12" s="4">
        <v>5740470</v>
      </c>
      <c r="E12" s="5">
        <v>1913490</v>
      </c>
      <c r="F12" s="6">
        <v>0.77</v>
      </c>
      <c r="G12" s="6">
        <f>ROUND(G11*(1+$J$3),2)</f>
        <v>1.4</v>
      </c>
      <c r="H12" s="11">
        <f t="shared" ref="H12:H25" si="2">E12*(F12+G12)</f>
        <v>4152273.3</v>
      </c>
      <c r="I12" s="7">
        <f t="shared" ref="I12:I25" si="3">1/(1+$J$4)^B12</f>
        <v>0.738248908977439</v>
      </c>
      <c r="J12" s="4">
        <f t="shared" ref="J12:J25" si="4">E12*(G12+F12)*I12</f>
        <v>3065411.2335011503</v>
      </c>
    </row>
    <row r="13" spans="2:10" x14ac:dyDescent="0.3">
      <c r="B13" s="14">
        <f t="shared" si="1"/>
        <v>7</v>
      </c>
      <c r="C13" s="4" t="s">
        <v>8</v>
      </c>
      <c r="D13" s="4">
        <v>5740470</v>
      </c>
      <c r="E13" s="5">
        <v>1913490</v>
      </c>
      <c r="F13" s="6">
        <v>0.77</v>
      </c>
      <c r="G13" s="6">
        <f t="shared" ref="G13:G25" si="5">ROUND(G12*(1+$J$3),2)</f>
        <v>1.4</v>
      </c>
      <c r="H13" s="11">
        <f t="shared" si="2"/>
        <v>4152273.3</v>
      </c>
      <c r="I13" s="7">
        <f t="shared" si="3"/>
        <v>0.70183757555751514</v>
      </c>
      <c r="J13" s="4">
        <f t="shared" si="4"/>
        <v>2914221.4259242024</v>
      </c>
    </row>
    <row r="14" spans="2:10" x14ac:dyDescent="0.3">
      <c r="B14" s="14">
        <f t="shared" si="1"/>
        <v>8</v>
      </c>
      <c r="C14" s="4" t="s">
        <v>9</v>
      </c>
      <c r="D14" s="4">
        <v>5740470</v>
      </c>
      <c r="E14" s="5">
        <v>1913490</v>
      </c>
      <c r="F14" s="6">
        <v>0.77</v>
      </c>
      <c r="G14" s="6">
        <f t="shared" si="5"/>
        <v>1.4</v>
      </c>
      <c r="H14" s="11">
        <f t="shared" si="2"/>
        <v>4152273.3</v>
      </c>
      <c r="I14" s="7">
        <f t="shared" si="3"/>
        <v>0.6672220933542945</v>
      </c>
      <c r="J14" s="4">
        <f t="shared" si="4"/>
        <v>2770488.4834051444</v>
      </c>
    </row>
    <row r="15" spans="2:10" x14ac:dyDescent="0.3">
      <c r="B15" s="14">
        <f t="shared" si="1"/>
        <v>9</v>
      </c>
      <c r="C15" s="4" t="s">
        <v>10</v>
      </c>
      <c r="D15" s="4">
        <v>5740470</v>
      </c>
      <c r="E15" s="5">
        <v>1913490</v>
      </c>
      <c r="F15" s="6">
        <v>0.77</v>
      </c>
      <c r="G15" s="6">
        <f t="shared" si="5"/>
        <v>1.4</v>
      </c>
      <c r="H15" s="11">
        <f t="shared" si="2"/>
        <v>4152273.3</v>
      </c>
      <c r="I15" s="7">
        <f t="shared" si="3"/>
        <v>0.63431388880318529</v>
      </c>
      <c r="J15" s="4">
        <f t="shared" si="4"/>
        <v>2633844.6242966349</v>
      </c>
    </row>
    <row r="16" spans="2:10" x14ac:dyDescent="0.3">
      <c r="B16" s="14">
        <f t="shared" si="1"/>
        <v>10</v>
      </c>
      <c r="C16" s="4" t="s">
        <v>11</v>
      </c>
      <c r="D16" s="4">
        <v>5740470</v>
      </c>
      <c r="E16" s="5">
        <v>1913490</v>
      </c>
      <c r="F16" s="6">
        <v>0.77</v>
      </c>
      <c r="G16" s="6">
        <f t="shared" si="5"/>
        <v>1.4</v>
      </c>
      <c r="H16" s="11">
        <f t="shared" si="2"/>
        <v>4152273.3</v>
      </c>
      <c r="I16" s="7">
        <f t="shared" si="3"/>
        <v>0.60302875689544932</v>
      </c>
      <c r="J16" s="4">
        <f t="shared" si="4"/>
        <v>2503940.206389165</v>
      </c>
    </row>
    <row r="17" spans="2:12" x14ac:dyDescent="0.3">
      <c r="B17" s="14">
        <f t="shared" si="1"/>
        <v>11</v>
      </c>
      <c r="C17" s="4" t="s">
        <v>12</v>
      </c>
      <c r="D17" s="4">
        <v>5740470</v>
      </c>
      <c r="E17" s="5">
        <v>1913490</v>
      </c>
      <c r="F17" s="6">
        <v>0.77</v>
      </c>
      <c r="G17" s="6">
        <f t="shared" si="5"/>
        <v>1.4</v>
      </c>
      <c r="H17" s="11">
        <f t="shared" si="2"/>
        <v>4152273.3</v>
      </c>
      <c r="I17" s="7">
        <f t="shared" si="3"/>
        <v>0.57328664571571797</v>
      </c>
      <c r="J17" s="4">
        <f t="shared" si="4"/>
        <v>2380442.8322519348</v>
      </c>
    </row>
    <row r="18" spans="2:12" x14ac:dyDescent="0.3">
      <c r="B18" s="14">
        <f t="shared" si="1"/>
        <v>12</v>
      </c>
      <c r="C18" s="4" t="s">
        <v>13</v>
      </c>
      <c r="D18" s="4">
        <v>5740470</v>
      </c>
      <c r="E18" s="5">
        <v>1913490</v>
      </c>
      <c r="F18" s="6">
        <v>0.77</v>
      </c>
      <c r="G18" s="6">
        <f t="shared" si="5"/>
        <v>1.4</v>
      </c>
      <c r="H18" s="11">
        <f t="shared" si="2"/>
        <v>4152273.3</v>
      </c>
      <c r="I18" s="7">
        <f t="shared" si="3"/>
        <v>0.54501145160637909</v>
      </c>
      <c r="J18" s="4">
        <f t="shared" si="4"/>
        <v>2263036.4986994099</v>
      </c>
    </row>
    <row r="19" spans="2:12" x14ac:dyDescent="0.3">
      <c r="B19" s="14">
        <f t="shared" si="1"/>
        <v>13</v>
      </c>
      <c r="C19" s="4" t="s">
        <v>14</v>
      </c>
      <c r="D19" s="4">
        <v>5740470</v>
      </c>
      <c r="E19" s="5">
        <v>1913490</v>
      </c>
      <c r="F19" s="6">
        <v>0.77</v>
      </c>
      <c r="G19" s="6">
        <f t="shared" si="5"/>
        <v>1.4</v>
      </c>
      <c r="H19" s="11">
        <f t="shared" si="2"/>
        <v>4152273.3</v>
      </c>
      <c r="I19" s="7">
        <f t="shared" si="3"/>
        <v>0.51813082443470659</v>
      </c>
      <c r="J19" s="4">
        <f t="shared" si="4"/>
        <v>2151420.7882072199</v>
      </c>
    </row>
    <row r="20" spans="2:12" x14ac:dyDescent="0.3">
      <c r="B20" s="14">
        <f t="shared" si="1"/>
        <v>14</v>
      </c>
      <c r="C20" s="4" t="s">
        <v>15</v>
      </c>
      <c r="D20" s="4">
        <v>5740470</v>
      </c>
      <c r="E20" s="5">
        <v>1913490</v>
      </c>
      <c r="F20" s="6">
        <v>0.77</v>
      </c>
      <c r="G20" s="6">
        <f t="shared" si="5"/>
        <v>1.4</v>
      </c>
      <c r="H20" s="11">
        <f t="shared" si="2"/>
        <v>4152273.3</v>
      </c>
      <c r="I20" s="7">
        <f t="shared" si="3"/>
        <v>0.49257598246445089</v>
      </c>
      <c r="J20" s="4">
        <f t="shared" si="4"/>
        <v>2045310.1002084075</v>
      </c>
    </row>
    <row r="21" spans="2:12" x14ac:dyDescent="0.3">
      <c r="B21" s="14">
        <f t="shared" si="1"/>
        <v>15</v>
      </c>
      <c r="C21" s="4" t="s">
        <v>16</v>
      </c>
      <c r="D21" s="4">
        <v>5740470</v>
      </c>
      <c r="E21" s="5">
        <v>1913490</v>
      </c>
      <c r="F21" s="6">
        <v>0.77</v>
      </c>
      <c r="G21" s="6">
        <f t="shared" si="5"/>
        <v>1.4</v>
      </c>
      <c r="H21" s="11">
        <f t="shared" si="2"/>
        <v>4152273.3</v>
      </c>
      <c r="I21" s="7">
        <f t="shared" si="3"/>
        <v>0.46828153635818803</v>
      </c>
      <c r="J21" s="4">
        <f t="shared" si="4"/>
        <v>1944432.9203030833</v>
      </c>
    </row>
    <row r="22" spans="2:12" x14ac:dyDescent="0.3">
      <c r="B22" s="14">
        <f t="shared" si="1"/>
        <v>16</v>
      </c>
      <c r="C22" s="4" t="s">
        <v>17</v>
      </c>
      <c r="D22" s="4">
        <v>5740470</v>
      </c>
      <c r="E22" s="5">
        <v>1913490</v>
      </c>
      <c r="F22" s="6">
        <v>0.77</v>
      </c>
      <c r="G22" s="6">
        <f t="shared" si="5"/>
        <v>1.4</v>
      </c>
      <c r="H22" s="11">
        <f t="shared" si="2"/>
        <v>4152273.3</v>
      </c>
      <c r="I22" s="7">
        <f t="shared" si="3"/>
        <v>0.44518532186008691</v>
      </c>
      <c r="J22" s="4">
        <f t="shared" si="4"/>
        <v>1848531.1255115452</v>
      </c>
    </row>
    <row r="23" spans="2:12" x14ac:dyDescent="0.3">
      <c r="B23" s="14">
        <f t="shared" si="1"/>
        <v>17</v>
      </c>
      <c r="C23" s="4" t="s">
        <v>18</v>
      </c>
      <c r="D23" s="4">
        <v>5740470</v>
      </c>
      <c r="E23" s="5">
        <v>1913490</v>
      </c>
      <c r="F23" s="6">
        <v>0.77</v>
      </c>
      <c r="G23" s="6">
        <f t="shared" si="5"/>
        <v>1.4</v>
      </c>
      <c r="H23" s="11">
        <f t="shared" si="2"/>
        <v>4152273.3</v>
      </c>
      <c r="I23" s="7">
        <f t="shared" si="3"/>
        <v>0.42322824073096449</v>
      </c>
      <c r="J23" s="4">
        <f t="shared" si="4"/>
        <v>1757359.3237931563</v>
      </c>
    </row>
    <row r="24" spans="2:12" x14ac:dyDescent="0.3">
      <c r="B24" s="14">
        <f t="shared" si="1"/>
        <v>18</v>
      </c>
      <c r="C24" s="4" t="s">
        <v>22</v>
      </c>
      <c r="D24" s="4">
        <v>5740470</v>
      </c>
      <c r="E24" s="5">
        <v>1913490</v>
      </c>
      <c r="F24" s="6">
        <v>0.77</v>
      </c>
      <c r="G24" s="6">
        <f t="shared" si="5"/>
        <v>1.4</v>
      </c>
      <c r="H24" s="11">
        <f t="shared" si="2"/>
        <v>4152273.3</v>
      </c>
      <c r="I24" s="7">
        <f t="shared" si="3"/>
        <v>0.40235410952861972</v>
      </c>
      <c r="J24" s="4">
        <f t="shared" si="4"/>
        <v>1670684.2261409631</v>
      </c>
    </row>
    <row r="25" spans="2:12" x14ac:dyDescent="0.3">
      <c r="B25" s="14">
        <f t="shared" si="1"/>
        <v>19</v>
      </c>
      <c r="C25" s="4" t="s">
        <v>23</v>
      </c>
      <c r="D25" s="4">
        <v>5740470</v>
      </c>
      <c r="E25" s="5">
        <v>1913490</v>
      </c>
      <c r="F25" s="6">
        <v>0.77</v>
      </c>
      <c r="G25" s="6">
        <f t="shared" si="5"/>
        <v>1.4</v>
      </c>
      <c r="H25" s="11">
        <f t="shared" si="2"/>
        <v>4152273.3</v>
      </c>
      <c r="I25" s="7">
        <f t="shared" si="3"/>
        <v>0.38250951584650311</v>
      </c>
      <c r="J25" s="4">
        <f t="shared" si="4"/>
        <v>1588284.0496453617</v>
      </c>
    </row>
    <row r="26" spans="2:12" x14ac:dyDescent="0.3">
      <c r="C26" s="20" t="s">
        <v>19</v>
      </c>
      <c r="D26" s="20"/>
      <c r="E26" s="20"/>
      <c r="F26" s="20"/>
      <c r="G26" s="20"/>
      <c r="H26" s="20"/>
      <c r="I26" s="20"/>
      <c r="J26" s="12">
        <f>SUM(J11:J25)</f>
        <v>34761852.606572576</v>
      </c>
      <c r="L26" s="15"/>
    </row>
    <row r="27" spans="2:12" x14ac:dyDescent="0.3">
      <c r="C27" s="8" t="s">
        <v>20</v>
      </c>
      <c r="D27" s="21">
        <v>34693081</v>
      </c>
      <c r="E27" s="21"/>
      <c r="F27" s="13" t="s">
        <v>33</v>
      </c>
      <c r="G27" s="22" t="s">
        <v>21</v>
      </c>
      <c r="H27" s="22"/>
      <c r="I27" s="22"/>
      <c r="J27" s="3" t="str">
        <f>IF(J26&gt;=D27,"YES","NO")</f>
        <v>YES</v>
      </c>
    </row>
    <row r="28" spans="2:12" s="14" customFormat="1" x14ac:dyDescent="0.3"/>
    <row r="29" spans="2:12" s="14" customFormat="1" x14ac:dyDescent="0.3"/>
    <row r="30" spans="2:12" s="14" customFormat="1" x14ac:dyDescent="0.3"/>
    <row r="31" spans="2:12" s="14" customFormat="1" x14ac:dyDescent="0.3"/>
    <row r="32" spans="2:12" s="14" customFormat="1" x14ac:dyDescent="0.3"/>
    <row r="33" s="14" customForma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x14ac:dyDescent="0.3"/>
    <row r="41" s="14" customFormat="1" x14ac:dyDescent="0.3"/>
    <row r="42" s="14" customFormat="1" x14ac:dyDescent="0.3"/>
    <row r="43" s="14" customFormat="1" x14ac:dyDescent="0.3"/>
    <row r="44" s="14" customFormat="1" x14ac:dyDescent="0.3"/>
    <row r="45" s="14" customFormat="1" x14ac:dyDescent="0.3"/>
    <row r="46" s="14" customFormat="1" x14ac:dyDescent="0.3"/>
    <row r="47" s="14" customFormat="1" x14ac:dyDescent="0.3"/>
    <row r="48" s="14" customFormat="1" x14ac:dyDescent="0.3"/>
    <row r="49" s="14" customFormat="1" x14ac:dyDescent="0.3"/>
    <row r="50" s="14" customForma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x14ac:dyDescent="0.3"/>
    <row r="57" s="14" customFormat="1" x14ac:dyDescent="0.3"/>
    <row r="58" s="14" customFormat="1" x14ac:dyDescent="0.3"/>
    <row r="59" s="14" customFormat="1" x14ac:dyDescent="0.3"/>
    <row r="60" s="14" customFormat="1" x14ac:dyDescent="0.3"/>
    <row r="61" s="14" customFormat="1" x14ac:dyDescent="0.3"/>
    <row r="62" s="14" customFormat="1" x14ac:dyDescent="0.3"/>
    <row r="63" s="14" customFormat="1" x14ac:dyDescent="0.3"/>
    <row r="64" s="14" customFormat="1" x14ac:dyDescent="0.3"/>
    <row r="65" s="14" customFormat="1" x14ac:dyDescent="0.3"/>
    <row r="66" s="14" customFormat="1" x14ac:dyDescent="0.3"/>
    <row r="67" s="14" customFormat="1" x14ac:dyDescent="0.3"/>
    <row r="68" s="14" customFormat="1" x14ac:dyDescent="0.3"/>
    <row r="69" s="14" customFormat="1" x14ac:dyDescent="0.3"/>
    <row r="70" s="14" customFormat="1" x14ac:dyDescent="0.3"/>
    <row r="71" s="14" customFormat="1" x14ac:dyDescent="0.3"/>
    <row r="72" s="14" customFormat="1" x14ac:dyDescent="0.3"/>
    <row r="73" s="14" customFormat="1" x14ac:dyDescent="0.3"/>
    <row r="74" s="14" customFormat="1" x14ac:dyDescent="0.3"/>
    <row r="75" s="14" customFormat="1" x14ac:dyDescent="0.3"/>
    <row r="76" s="14" customFormat="1" x14ac:dyDescent="0.3"/>
    <row r="77" s="14" customFormat="1" x14ac:dyDescent="0.3"/>
    <row r="78" s="14" customFormat="1" x14ac:dyDescent="0.3"/>
    <row r="79" s="14" customFormat="1" x14ac:dyDescent="0.3"/>
    <row r="80" s="14" customFormat="1" x14ac:dyDescent="0.3"/>
    <row r="81" s="14" customFormat="1" x14ac:dyDescent="0.3"/>
    <row r="82" s="14" customFormat="1" x14ac:dyDescent="0.3"/>
    <row r="83" s="14" customFormat="1" x14ac:dyDescent="0.3"/>
    <row r="84" s="14" customFormat="1" x14ac:dyDescent="0.3"/>
    <row r="85" s="14" customForma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x14ac:dyDescent="0.3"/>
    <row r="96" s="14" customFormat="1" x14ac:dyDescent="0.3"/>
    <row r="97" s="14" customFormat="1" x14ac:dyDescent="0.3"/>
    <row r="98" s="14" customFormat="1" x14ac:dyDescent="0.3"/>
    <row r="99" s="14" customFormat="1" x14ac:dyDescent="0.3"/>
    <row r="100" s="14" customForma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</sheetData>
  <mergeCells count="7">
    <mergeCell ref="G3:I3"/>
    <mergeCell ref="G4:I4"/>
    <mergeCell ref="C26:I26"/>
    <mergeCell ref="D27:E27"/>
    <mergeCell ref="G27:I27"/>
    <mergeCell ref="C3:F3"/>
    <mergeCell ref="C4:F4"/>
  </mergeCells>
  <conditionalFormatting sqref="J27">
    <cfRule type="cellIs" dxfId="3" priority="1" operator="equal">
      <formula>"YES"</formula>
    </cfRule>
    <cfRule type="cellIs" dxfId="2" priority="2" operator="equal">
      <formula>"NO"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8CDA-DAE6-47BE-BF7A-C7D30B56C997}">
  <dimension ref="A1:AK288"/>
  <sheetViews>
    <sheetView workbookViewId="0">
      <selection activeCell="E11" sqref="E11:E25"/>
    </sheetView>
  </sheetViews>
  <sheetFormatPr baseColWidth="10" defaultRowHeight="14.4" x14ac:dyDescent="0.3"/>
  <cols>
    <col min="1" max="2" width="11.5546875" style="14"/>
    <col min="3" max="3" width="19.44140625" bestFit="1" customWidth="1"/>
    <col min="4" max="4" width="21.5546875" customWidth="1"/>
    <col min="5" max="5" width="23" customWidth="1"/>
    <col min="6" max="6" width="16.88671875" customWidth="1"/>
    <col min="7" max="7" width="15.21875" customWidth="1"/>
    <col min="8" max="8" width="14.5546875" customWidth="1"/>
    <col min="9" max="9" width="14.44140625" bestFit="1" customWidth="1"/>
    <col min="10" max="10" width="18" customWidth="1"/>
    <col min="11" max="11" width="11.5546875" style="14"/>
    <col min="12" max="12" width="13.88671875" style="14" bestFit="1" customWidth="1"/>
    <col min="13" max="37" width="11.5546875" style="14"/>
  </cols>
  <sheetData>
    <row r="1" spans="2:10" s="14" customFormat="1" x14ac:dyDescent="0.3"/>
    <row r="2" spans="2:10" s="14" customFormat="1" x14ac:dyDescent="0.3"/>
    <row r="3" spans="2:10" ht="18" x14ac:dyDescent="0.35">
      <c r="C3" s="23" t="s">
        <v>35</v>
      </c>
      <c r="D3" s="24"/>
      <c r="E3" s="24"/>
      <c r="F3" s="25"/>
      <c r="G3" s="16" t="s">
        <v>28</v>
      </c>
      <c r="H3" s="16"/>
      <c r="I3" s="16"/>
      <c r="J3" s="9">
        <v>0</v>
      </c>
    </row>
    <row r="4" spans="2:10" ht="18" x14ac:dyDescent="0.3">
      <c r="C4" s="26" t="s">
        <v>32</v>
      </c>
      <c r="D4" s="27"/>
      <c r="E4" s="27"/>
      <c r="F4" s="28"/>
      <c r="G4" s="17" t="s">
        <v>0</v>
      </c>
      <c r="H4" s="18"/>
      <c r="I4" s="19"/>
      <c r="J4" s="10">
        <v>5.1880000000000003E-2</v>
      </c>
    </row>
    <row r="5" spans="2:10" ht="57.6" x14ac:dyDescent="0.3">
      <c r="C5" s="1" t="s">
        <v>1</v>
      </c>
      <c r="D5" s="2" t="s">
        <v>24</v>
      </c>
      <c r="E5" s="2" t="s">
        <v>25</v>
      </c>
      <c r="F5" s="2" t="s">
        <v>27</v>
      </c>
      <c r="G5" s="2" t="s">
        <v>26</v>
      </c>
      <c r="H5" s="2" t="s">
        <v>31</v>
      </c>
      <c r="I5" s="2" t="s">
        <v>2</v>
      </c>
      <c r="J5" s="3" t="s">
        <v>3</v>
      </c>
    </row>
    <row r="6" spans="2:10" x14ac:dyDescent="0.3">
      <c r="B6" s="14">
        <v>0</v>
      </c>
      <c r="C6" s="4" t="s">
        <v>36</v>
      </c>
      <c r="D6" s="2"/>
      <c r="E6" s="2"/>
      <c r="F6" s="2"/>
      <c r="G6" s="2"/>
      <c r="H6" s="2"/>
      <c r="I6" s="7">
        <f t="shared" ref="I6:I25" si="0">1/(1+$J$4)^B6</f>
        <v>1</v>
      </c>
      <c r="J6" s="3"/>
    </row>
    <row r="7" spans="2:10" x14ac:dyDescent="0.3">
      <c r="B7" s="14">
        <f t="shared" ref="B7:B25" si="1">B6+1</f>
        <v>1</v>
      </c>
      <c r="C7" s="4" t="s">
        <v>29</v>
      </c>
      <c r="D7" s="2"/>
      <c r="E7" s="2"/>
      <c r="F7" s="2"/>
      <c r="G7" s="2"/>
      <c r="H7" s="2"/>
      <c r="I7" s="7">
        <f t="shared" si="0"/>
        <v>0.95067878465224176</v>
      </c>
      <c r="J7" s="3"/>
    </row>
    <row r="8" spans="2:10" x14ac:dyDescent="0.3">
      <c r="B8" s="14">
        <f t="shared" si="1"/>
        <v>2</v>
      </c>
      <c r="C8" s="4" t="s">
        <v>30</v>
      </c>
      <c r="D8" s="2"/>
      <c r="E8" s="2"/>
      <c r="F8" s="2"/>
      <c r="G8" s="2"/>
      <c r="H8" s="2"/>
      <c r="I8" s="7">
        <f t="shared" si="0"/>
        <v>0.90379015158786347</v>
      </c>
      <c r="J8" s="3"/>
    </row>
    <row r="9" spans="2:10" x14ac:dyDescent="0.3">
      <c r="B9" s="14">
        <f t="shared" si="1"/>
        <v>3</v>
      </c>
      <c r="C9" s="4" t="s">
        <v>4</v>
      </c>
      <c r="D9" s="2"/>
      <c r="E9" s="2"/>
      <c r="F9" s="2"/>
      <c r="G9" s="2"/>
      <c r="H9" s="2"/>
      <c r="I9" s="7">
        <f t="shared" si="0"/>
        <v>0.85921412289221533</v>
      </c>
      <c r="J9" s="3"/>
    </row>
    <row r="10" spans="2:10" x14ac:dyDescent="0.3">
      <c r="B10" s="14">
        <f t="shared" si="1"/>
        <v>4</v>
      </c>
      <c r="C10" s="4" t="s">
        <v>5</v>
      </c>
      <c r="D10" s="2"/>
      <c r="E10" s="2"/>
      <c r="F10" s="2"/>
      <c r="G10" s="2"/>
      <c r="H10" s="2"/>
      <c r="I10" s="7">
        <f t="shared" si="0"/>
        <v>0.8168366381072133</v>
      </c>
      <c r="J10" s="3"/>
    </row>
    <row r="11" spans="2:10" x14ac:dyDescent="0.3">
      <c r="B11" s="14">
        <f t="shared" si="1"/>
        <v>5</v>
      </c>
      <c r="C11" s="4" t="s">
        <v>6</v>
      </c>
      <c r="D11" s="4">
        <v>10007100</v>
      </c>
      <c r="E11" s="5">
        <v>6714000</v>
      </c>
      <c r="F11" s="6">
        <v>0.77</v>
      </c>
      <c r="G11" s="6">
        <v>1.27</v>
      </c>
      <c r="H11" s="11">
        <f>E11*(F11+G11)</f>
        <v>13696560</v>
      </c>
      <c r="I11" s="7">
        <f t="shared" si="0"/>
        <v>0.77654926237518862</v>
      </c>
      <c r="J11" s="4">
        <f>E11*(G11+F11)*I11</f>
        <v>10636053.565077513</v>
      </c>
    </row>
    <row r="12" spans="2:10" x14ac:dyDescent="0.3">
      <c r="B12" s="14">
        <f t="shared" si="1"/>
        <v>6</v>
      </c>
      <c r="C12" s="4" t="s">
        <v>7</v>
      </c>
      <c r="D12" s="4">
        <f>D11</f>
        <v>10007100</v>
      </c>
      <c r="E12" s="5">
        <v>6714000</v>
      </c>
      <c r="F12" s="6">
        <v>0.77</v>
      </c>
      <c r="G12" s="6">
        <f>ROUND(G11*(1+$J$3),2)</f>
        <v>1.27</v>
      </c>
      <c r="H12" s="11">
        <f t="shared" ref="H12:H25" si="2">E12*(F12+G12)</f>
        <v>13696560</v>
      </c>
      <c r="I12" s="7">
        <f t="shared" si="0"/>
        <v>0.738248908977439</v>
      </c>
      <c r="J12" s="4">
        <f t="shared" ref="J12:J25" si="3">E12*(G12+F12)*I12</f>
        <v>10111470.476744032</v>
      </c>
    </row>
    <row r="13" spans="2:10" x14ac:dyDescent="0.3">
      <c r="B13" s="14">
        <f t="shared" si="1"/>
        <v>7</v>
      </c>
      <c r="C13" s="4" t="s">
        <v>8</v>
      </c>
      <c r="D13" s="4">
        <f t="shared" ref="D13:D25" si="4">D12</f>
        <v>10007100</v>
      </c>
      <c r="E13" s="5">
        <v>6714000</v>
      </c>
      <c r="F13" s="6">
        <v>0.77</v>
      </c>
      <c r="G13" s="6">
        <f t="shared" ref="G13:G25" si="5">ROUND(G12*(1+$J$3),2)</f>
        <v>1.27</v>
      </c>
      <c r="H13" s="11">
        <f t="shared" si="2"/>
        <v>13696560</v>
      </c>
      <c r="I13" s="7">
        <f t="shared" si="0"/>
        <v>0.70183757555751514</v>
      </c>
      <c r="J13" s="4">
        <f t="shared" si="3"/>
        <v>9612760.4638780393</v>
      </c>
    </row>
    <row r="14" spans="2:10" x14ac:dyDescent="0.3">
      <c r="B14" s="14">
        <f t="shared" si="1"/>
        <v>8</v>
      </c>
      <c r="C14" s="4" t="s">
        <v>9</v>
      </c>
      <c r="D14" s="4">
        <f t="shared" si="4"/>
        <v>10007100</v>
      </c>
      <c r="E14" s="5">
        <v>6714000</v>
      </c>
      <c r="F14" s="6">
        <v>0.77</v>
      </c>
      <c r="G14" s="6">
        <f t="shared" si="5"/>
        <v>1.27</v>
      </c>
      <c r="H14" s="11">
        <f t="shared" si="2"/>
        <v>13696560</v>
      </c>
      <c r="I14" s="7">
        <f t="shared" si="0"/>
        <v>0.6672220933542945</v>
      </c>
      <c r="J14" s="4">
        <f t="shared" si="3"/>
        <v>9138647.4349526968</v>
      </c>
    </row>
    <row r="15" spans="2:10" x14ac:dyDescent="0.3">
      <c r="B15" s="14">
        <f t="shared" si="1"/>
        <v>9</v>
      </c>
      <c r="C15" s="4" t="s">
        <v>10</v>
      </c>
      <c r="D15" s="4">
        <f t="shared" si="4"/>
        <v>10007100</v>
      </c>
      <c r="E15" s="5">
        <v>6714000</v>
      </c>
      <c r="F15" s="6">
        <v>0.77</v>
      </c>
      <c r="G15" s="6">
        <f t="shared" si="5"/>
        <v>1.27</v>
      </c>
      <c r="H15" s="11">
        <f t="shared" si="2"/>
        <v>13696560</v>
      </c>
      <c r="I15" s="7">
        <f t="shared" si="0"/>
        <v>0.63431388880318529</v>
      </c>
      <c r="J15" s="4">
        <f t="shared" si="3"/>
        <v>8687918.2368261553</v>
      </c>
    </row>
    <row r="16" spans="2:10" x14ac:dyDescent="0.3">
      <c r="B16" s="14">
        <f t="shared" si="1"/>
        <v>10</v>
      </c>
      <c r="C16" s="4" t="s">
        <v>11</v>
      </c>
      <c r="D16" s="4">
        <f t="shared" si="4"/>
        <v>10007100</v>
      </c>
      <c r="E16" s="5">
        <v>6714000</v>
      </c>
      <c r="F16" s="6">
        <v>0.77</v>
      </c>
      <c r="G16" s="6">
        <f t="shared" si="5"/>
        <v>1.27</v>
      </c>
      <c r="H16" s="11">
        <f t="shared" si="2"/>
        <v>13696560</v>
      </c>
      <c r="I16" s="7">
        <f t="shared" si="0"/>
        <v>0.60302875689544932</v>
      </c>
      <c r="J16" s="4">
        <f t="shared" si="3"/>
        <v>8259419.550543935</v>
      </c>
    </row>
    <row r="17" spans="2:12" x14ac:dyDescent="0.3">
      <c r="B17" s="14">
        <f t="shared" si="1"/>
        <v>11</v>
      </c>
      <c r="C17" s="4" t="s">
        <v>12</v>
      </c>
      <c r="D17" s="4">
        <f t="shared" si="4"/>
        <v>10007100</v>
      </c>
      <c r="E17" s="5">
        <v>6714000</v>
      </c>
      <c r="F17" s="6">
        <v>0.77</v>
      </c>
      <c r="G17" s="6">
        <f t="shared" si="5"/>
        <v>1.27</v>
      </c>
      <c r="H17" s="11">
        <f t="shared" si="2"/>
        <v>13696560</v>
      </c>
      <c r="I17" s="7">
        <f t="shared" si="0"/>
        <v>0.57328664571571797</v>
      </c>
      <c r="J17" s="4">
        <f t="shared" si="3"/>
        <v>7852054.940244074</v>
      </c>
    </row>
    <row r="18" spans="2:12" x14ac:dyDescent="0.3">
      <c r="B18" s="14">
        <f t="shared" si="1"/>
        <v>12</v>
      </c>
      <c r="C18" s="4" t="s">
        <v>13</v>
      </c>
      <c r="D18" s="4">
        <f t="shared" si="4"/>
        <v>10007100</v>
      </c>
      <c r="E18" s="5">
        <v>6714000</v>
      </c>
      <c r="F18" s="6">
        <v>0.77</v>
      </c>
      <c r="G18" s="6">
        <f t="shared" si="5"/>
        <v>1.27</v>
      </c>
      <c r="H18" s="11">
        <f t="shared" si="2"/>
        <v>13696560</v>
      </c>
      <c r="I18" s="7">
        <f t="shared" si="0"/>
        <v>0.54501145160637909</v>
      </c>
      <c r="J18" s="4">
        <f t="shared" si="3"/>
        <v>7464782.0476138676</v>
      </c>
    </row>
    <row r="19" spans="2:12" x14ac:dyDescent="0.3">
      <c r="B19" s="14">
        <f t="shared" si="1"/>
        <v>13</v>
      </c>
      <c r="C19" s="4" t="s">
        <v>14</v>
      </c>
      <c r="D19" s="4">
        <f t="shared" si="4"/>
        <v>10007100</v>
      </c>
      <c r="E19" s="5">
        <v>6714000</v>
      </c>
      <c r="F19" s="6">
        <v>0.77</v>
      </c>
      <c r="G19" s="6">
        <f t="shared" si="5"/>
        <v>1.27</v>
      </c>
      <c r="H19" s="11">
        <f t="shared" si="2"/>
        <v>13696560</v>
      </c>
      <c r="I19" s="7">
        <f t="shared" si="0"/>
        <v>0.51813082443470659</v>
      </c>
      <c r="J19" s="4">
        <f t="shared" si="3"/>
        <v>7096609.9247194249</v>
      </c>
    </row>
    <row r="20" spans="2:12" x14ac:dyDescent="0.3">
      <c r="B20" s="14">
        <f t="shared" si="1"/>
        <v>14</v>
      </c>
      <c r="C20" s="4" t="s">
        <v>15</v>
      </c>
      <c r="D20" s="4">
        <f t="shared" si="4"/>
        <v>10007100</v>
      </c>
      <c r="E20" s="5">
        <v>6714000</v>
      </c>
      <c r="F20" s="6">
        <v>0.77</v>
      </c>
      <c r="G20" s="6">
        <f t="shared" si="5"/>
        <v>1.27</v>
      </c>
      <c r="H20" s="11">
        <f t="shared" si="2"/>
        <v>13696560</v>
      </c>
      <c r="I20" s="7">
        <f t="shared" si="0"/>
        <v>0.49257598246445089</v>
      </c>
      <c r="J20" s="4">
        <f t="shared" si="3"/>
        <v>6746596.4983832994</v>
      </c>
    </row>
    <row r="21" spans="2:12" x14ac:dyDescent="0.3">
      <c r="B21" s="14">
        <f t="shared" si="1"/>
        <v>15</v>
      </c>
      <c r="C21" s="4" t="s">
        <v>16</v>
      </c>
      <c r="D21" s="4">
        <f t="shared" si="4"/>
        <v>10007100</v>
      </c>
      <c r="E21" s="5">
        <v>6714000</v>
      </c>
      <c r="F21" s="6">
        <v>0.77</v>
      </c>
      <c r="G21" s="6">
        <f t="shared" si="5"/>
        <v>1.27</v>
      </c>
      <c r="H21" s="11">
        <f t="shared" si="2"/>
        <v>13696560</v>
      </c>
      <c r="I21" s="7">
        <f t="shared" si="0"/>
        <v>0.46828153635818803</v>
      </c>
      <c r="J21" s="4">
        <f t="shared" si="3"/>
        <v>6413846.1596221039</v>
      </c>
    </row>
    <row r="22" spans="2:12" x14ac:dyDescent="0.3">
      <c r="B22" s="14">
        <f t="shared" si="1"/>
        <v>16</v>
      </c>
      <c r="C22" s="4" t="s">
        <v>17</v>
      </c>
      <c r="D22" s="4">
        <f t="shared" si="4"/>
        <v>10007100</v>
      </c>
      <c r="E22" s="5">
        <v>6714000</v>
      </c>
      <c r="F22" s="6">
        <v>0.77</v>
      </c>
      <c r="G22" s="6">
        <f t="shared" si="5"/>
        <v>1.27</v>
      </c>
      <c r="H22" s="11">
        <f t="shared" si="2"/>
        <v>13696560</v>
      </c>
      <c r="I22" s="7">
        <f t="shared" si="0"/>
        <v>0.44518532186008691</v>
      </c>
      <c r="J22" s="4">
        <f t="shared" si="3"/>
        <v>6097507.4719759924</v>
      </c>
    </row>
    <row r="23" spans="2:12" x14ac:dyDescent="0.3">
      <c r="B23" s="14">
        <f t="shared" si="1"/>
        <v>17</v>
      </c>
      <c r="C23" s="4" t="s">
        <v>18</v>
      </c>
      <c r="D23" s="4">
        <f t="shared" si="4"/>
        <v>10007100</v>
      </c>
      <c r="E23" s="5">
        <v>6714000</v>
      </c>
      <c r="F23" s="6">
        <v>0.77</v>
      </c>
      <c r="G23" s="6">
        <f t="shared" si="5"/>
        <v>1.27</v>
      </c>
      <c r="H23" s="11">
        <f t="shared" si="2"/>
        <v>13696560</v>
      </c>
      <c r="I23" s="7">
        <f t="shared" si="0"/>
        <v>0.42322824073096449</v>
      </c>
      <c r="J23" s="4">
        <f t="shared" si="3"/>
        <v>5796770.9928660989</v>
      </c>
    </row>
    <row r="24" spans="2:12" x14ac:dyDescent="0.3">
      <c r="B24" s="14">
        <f t="shared" si="1"/>
        <v>18</v>
      </c>
      <c r="C24" s="4" t="s">
        <v>22</v>
      </c>
      <c r="D24" s="4">
        <f t="shared" si="4"/>
        <v>10007100</v>
      </c>
      <c r="E24" s="5">
        <v>6714000</v>
      </c>
      <c r="F24" s="6">
        <v>0.77</v>
      </c>
      <c r="G24" s="6">
        <f t="shared" si="5"/>
        <v>1.27</v>
      </c>
      <c r="H24" s="11">
        <f t="shared" si="2"/>
        <v>13696560</v>
      </c>
      <c r="I24" s="7">
        <f t="shared" si="0"/>
        <v>0.40235410952861972</v>
      </c>
      <c r="J24" s="4">
        <f t="shared" si="3"/>
        <v>5510867.2024053121</v>
      </c>
    </row>
    <row r="25" spans="2:12" x14ac:dyDescent="0.3">
      <c r="B25" s="14">
        <f t="shared" si="1"/>
        <v>19</v>
      </c>
      <c r="C25" s="4" t="s">
        <v>23</v>
      </c>
      <c r="D25" s="4">
        <f t="shared" si="4"/>
        <v>10007100</v>
      </c>
      <c r="E25" s="5">
        <v>6714000</v>
      </c>
      <c r="F25" s="6">
        <v>0.77</v>
      </c>
      <c r="G25" s="6">
        <f t="shared" si="5"/>
        <v>1.27</v>
      </c>
      <c r="H25" s="11">
        <f t="shared" si="2"/>
        <v>13696560</v>
      </c>
      <c r="I25" s="7">
        <f t="shared" si="0"/>
        <v>0.38250951584650311</v>
      </c>
      <c r="J25" s="4">
        <f t="shared" si="3"/>
        <v>5239064.5343625806</v>
      </c>
    </row>
    <row r="26" spans="2:12" x14ac:dyDescent="0.3">
      <c r="C26" s="20" t="s">
        <v>19</v>
      </c>
      <c r="D26" s="20"/>
      <c r="E26" s="20"/>
      <c r="F26" s="20"/>
      <c r="G26" s="20"/>
      <c r="H26" s="20"/>
      <c r="I26" s="20"/>
      <c r="J26" s="12">
        <f>SUM(J11:J25)</f>
        <v>114664369.50021513</v>
      </c>
      <c r="L26" s="15"/>
    </row>
    <row r="27" spans="2:12" x14ac:dyDescent="0.3">
      <c r="C27" s="8" t="s">
        <v>20</v>
      </c>
      <c r="D27" s="21">
        <v>114590577</v>
      </c>
      <c r="E27" s="21"/>
      <c r="F27" s="13" t="s">
        <v>34</v>
      </c>
      <c r="G27" s="22" t="s">
        <v>21</v>
      </c>
      <c r="H27" s="22"/>
      <c r="I27" s="22"/>
      <c r="J27" s="3" t="str">
        <f>IF(J26&gt;=D27,"YES","NO")</f>
        <v>YES</v>
      </c>
    </row>
    <row r="28" spans="2:12" s="14" customFormat="1" x14ac:dyDescent="0.3"/>
    <row r="29" spans="2:12" s="14" customFormat="1" x14ac:dyDescent="0.3"/>
    <row r="30" spans="2:12" s="14" customFormat="1" x14ac:dyDescent="0.3"/>
    <row r="31" spans="2:12" s="14" customFormat="1" x14ac:dyDescent="0.3"/>
    <row r="32" spans="2:12" s="14" customFormat="1" x14ac:dyDescent="0.3"/>
    <row r="33" s="14" customForma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x14ac:dyDescent="0.3"/>
    <row r="41" s="14" customFormat="1" x14ac:dyDescent="0.3"/>
    <row r="42" s="14" customFormat="1" x14ac:dyDescent="0.3"/>
    <row r="43" s="14" customFormat="1" x14ac:dyDescent="0.3"/>
    <row r="44" s="14" customFormat="1" x14ac:dyDescent="0.3"/>
    <row r="45" s="14" customFormat="1" x14ac:dyDescent="0.3"/>
    <row r="46" s="14" customFormat="1" x14ac:dyDescent="0.3"/>
    <row r="47" s="14" customFormat="1" x14ac:dyDescent="0.3"/>
    <row r="48" s="14" customFormat="1" x14ac:dyDescent="0.3"/>
    <row r="49" s="14" customFormat="1" x14ac:dyDescent="0.3"/>
    <row r="50" s="14" customForma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x14ac:dyDescent="0.3"/>
    <row r="57" s="14" customFormat="1" x14ac:dyDescent="0.3"/>
    <row r="58" s="14" customFormat="1" x14ac:dyDescent="0.3"/>
    <row r="59" s="14" customFormat="1" x14ac:dyDescent="0.3"/>
    <row r="60" s="14" customFormat="1" x14ac:dyDescent="0.3"/>
    <row r="61" s="14" customFormat="1" x14ac:dyDescent="0.3"/>
    <row r="62" s="14" customFormat="1" x14ac:dyDescent="0.3"/>
    <row r="63" s="14" customFormat="1" x14ac:dyDescent="0.3"/>
    <row r="64" s="14" customFormat="1" x14ac:dyDescent="0.3"/>
    <row r="65" s="14" customFormat="1" x14ac:dyDescent="0.3"/>
    <row r="66" s="14" customFormat="1" x14ac:dyDescent="0.3"/>
    <row r="67" s="14" customFormat="1" x14ac:dyDescent="0.3"/>
    <row r="68" s="14" customFormat="1" x14ac:dyDescent="0.3"/>
    <row r="69" s="14" customFormat="1" x14ac:dyDescent="0.3"/>
    <row r="70" s="14" customFormat="1" x14ac:dyDescent="0.3"/>
    <row r="71" s="14" customFormat="1" x14ac:dyDescent="0.3"/>
    <row r="72" s="14" customFormat="1" x14ac:dyDescent="0.3"/>
    <row r="73" s="14" customFormat="1" x14ac:dyDescent="0.3"/>
    <row r="74" s="14" customFormat="1" x14ac:dyDescent="0.3"/>
    <row r="75" s="14" customFormat="1" x14ac:dyDescent="0.3"/>
    <row r="76" s="14" customFormat="1" x14ac:dyDescent="0.3"/>
    <row r="77" s="14" customFormat="1" x14ac:dyDescent="0.3"/>
    <row r="78" s="14" customFormat="1" x14ac:dyDescent="0.3"/>
    <row r="79" s="14" customFormat="1" x14ac:dyDescent="0.3"/>
    <row r="80" s="14" customFormat="1" x14ac:dyDescent="0.3"/>
    <row r="81" s="14" customFormat="1" x14ac:dyDescent="0.3"/>
    <row r="82" s="14" customFormat="1" x14ac:dyDescent="0.3"/>
    <row r="83" s="14" customFormat="1" x14ac:dyDescent="0.3"/>
    <row r="84" s="14" customFormat="1" x14ac:dyDescent="0.3"/>
    <row r="85" s="14" customForma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x14ac:dyDescent="0.3"/>
    <row r="96" s="14" customFormat="1" x14ac:dyDescent="0.3"/>
    <row r="97" s="14" customFormat="1" x14ac:dyDescent="0.3"/>
    <row r="98" s="14" customFormat="1" x14ac:dyDescent="0.3"/>
    <row r="99" s="14" customFormat="1" x14ac:dyDescent="0.3"/>
    <row r="100" s="14" customForma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x14ac:dyDescent="0.3"/>
    <row r="156" s="14" customFormat="1" x14ac:dyDescent="0.3"/>
    <row r="157" s="14" customFormat="1" x14ac:dyDescent="0.3"/>
    <row r="158" s="14" customFormat="1" x14ac:dyDescent="0.3"/>
    <row r="159" s="14" customFormat="1" x14ac:dyDescent="0.3"/>
    <row r="160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</sheetData>
  <mergeCells count="7">
    <mergeCell ref="G3:I3"/>
    <mergeCell ref="G4:I4"/>
    <mergeCell ref="C26:I26"/>
    <mergeCell ref="D27:E27"/>
    <mergeCell ref="G27:I27"/>
    <mergeCell ref="C3:F3"/>
    <mergeCell ref="C4:F4"/>
  </mergeCells>
  <conditionalFormatting sqref="J27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Economic test O.L. I</vt:lpstr>
      <vt:lpstr>Economic test O.L.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2020-05-26T07:49:22Z</dcterms:created>
  <dcterms:modified xsi:type="dcterms:W3CDTF">2020-05-26T07:49:40Z</dcterms:modified>
</cp:coreProperties>
</file>