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codeName="DieseArbeitsmappe" defaultThemeVersion="124226"/>
  <xr:revisionPtr revIDLastSave="0" documentId="13_ncr:1_{3E32C537-11F9-461F-AAC8-89C5C8195BB7}" xr6:coauthVersionLast="47" xr6:coauthVersionMax="47" xr10:uidLastSave="{00000000-0000-0000-0000-000000000000}"/>
  <workbookProtection workbookPassword="CF0F" lockStructure="1"/>
  <bookViews>
    <workbookView xWindow="28680" yWindow="-120" windowWidth="29040" windowHeight="15840" tabRatio="596" xr2:uid="{00000000-000D-0000-FFFF-FFFF00000000}"/>
  </bookViews>
  <sheets>
    <sheet name="U" sheetId="7" r:id="rId1"/>
    <sheet name="TT_SpV" sheetId="24" r:id="rId2"/>
    <sheet name="HH_Preis" sheetId="19" r:id="rId3"/>
    <sheet name="JJ_Abg" sheetId="15" r:id="rId4"/>
    <sheet name="JJ_AbgZ" sheetId="25" r:id="rId5"/>
    <sheet name="JJ_Anz" sheetId="14" r:id="rId6"/>
    <sheet name="JJ_Netzgebiet" sheetId="26" r:id="rId7"/>
    <sheet name="JJ_BAMM" sheetId="17" r:id="rId8"/>
    <sheet name="L" sheetId="8" r:id="rId9"/>
  </sheets>
  <definedNames>
    <definedName name="_xlnm._FilterDatabase" localSheetId="1" hidden="1">TT_SpV!$B$9:$B$376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15" l="1"/>
  <c r="J28" i="15"/>
  <c r="J22" i="15"/>
  <c r="B32" i="25"/>
  <c r="B31" i="25"/>
  <c r="B30" i="25"/>
  <c r="B29" i="25"/>
  <c r="B28" i="25"/>
  <c r="B27" i="25"/>
  <c r="B26" i="25"/>
  <c r="B25" i="25"/>
  <c r="B24" i="25"/>
  <c r="B23" i="25"/>
  <c r="B22" i="25"/>
  <c r="B21" i="25"/>
  <c r="B20" i="25"/>
  <c r="B19" i="25"/>
  <c r="B18" i="25"/>
  <c r="B17" i="25"/>
  <c r="B16" i="25"/>
  <c r="B15" i="25"/>
  <c r="B14" i="25"/>
  <c r="B13" i="25"/>
  <c r="B12" i="25"/>
  <c r="G29" i="7" l="1"/>
  <c r="I30" i="15" l="1"/>
  <c r="H30" i="15"/>
  <c r="G30" i="15"/>
  <c r="F30" i="15"/>
  <c r="E30" i="15"/>
  <c r="D30" i="15"/>
  <c r="I23" i="15"/>
  <c r="H23" i="15"/>
  <c r="G23" i="15"/>
  <c r="F23" i="15"/>
  <c r="E23" i="15"/>
  <c r="D23" i="15"/>
  <c r="M31" i="14"/>
  <c r="L31" i="14"/>
  <c r="K31" i="14"/>
  <c r="J31" i="14"/>
  <c r="I31" i="14"/>
  <c r="H31" i="14"/>
  <c r="G31" i="14"/>
  <c r="F31" i="14"/>
  <c r="E31" i="14"/>
  <c r="D31" i="14"/>
  <c r="M24" i="14"/>
  <c r="L24" i="14"/>
  <c r="K24" i="14"/>
  <c r="J24" i="14"/>
  <c r="I24" i="14"/>
  <c r="H24" i="14"/>
  <c r="G24" i="14"/>
  <c r="F24" i="14"/>
  <c r="E24" i="14"/>
  <c r="D24" i="14"/>
  <c r="K29" i="15"/>
  <c r="K22" i="15"/>
  <c r="N30" i="14"/>
  <c r="N23" i="14"/>
  <c r="N12" i="14" l="1"/>
  <c r="G20" i="17"/>
  <c r="G22" i="7" l="1"/>
  <c r="D22" i="7"/>
  <c r="C11" i="25" l="1"/>
  <c r="H33" i="26"/>
  <c r="D25" i="7" s="1"/>
  <c r="G33" i="26"/>
  <c r="F33" i="26"/>
  <c r="D33" i="26"/>
  <c r="C33" i="26"/>
  <c r="B33" i="26"/>
  <c r="L32" i="26"/>
  <c r="K32" i="26"/>
  <c r="J32" i="26"/>
  <c r="L31" i="26"/>
  <c r="K31" i="26"/>
  <c r="J31" i="26"/>
  <c r="L30" i="26"/>
  <c r="K30" i="26"/>
  <c r="J30" i="26"/>
  <c r="L29" i="26"/>
  <c r="K29" i="26"/>
  <c r="J29" i="26"/>
  <c r="L28" i="26"/>
  <c r="K28" i="26"/>
  <c r="J28" i="26"/>
  <c r="L27" i="26"/>
  <c r="K27" i="26"/>
  <c r="J27" i="26"/>
  <c r="L26" i="26"/>
  <c r="K26" i="26"/>
  <c r="J26" i="26"/>
  <c r="L25" i="26"/>
  <c r="K25" i="26"/>
  <c r="J25" i="26"/>
  <c r="L24" i="26"/>
  <c r="K24" i="26"/>
  <c r="J24" i="26"/>
  <c r="L23" i="26"/>
  <c r="K23" i="26"/>
  <c r="J23" i="26"/>
  <c r="L22" i="26"/>
  <c r="K22" i="26"/>
  <c r="J22" i="26"/>
  <c r="L21" i="26"/>
  <c r="K21" i="26"/>
  <c r="J21" i="26"/>
  <c r="L20" i="26"/>
  <c r="K20" i="26"/>
  <c r="J20" i="26"/>
  <c r="L19" i="26"/>
  <c r="K19" i="26"/>
  <c r="J19" i="26"/>
  <c r="L18" i="26"/>
  <c r="K18" i="26"/>
  <c r="J18" i="26"/>
  <c r="L17" i="26"/>
  <c r="K17" i="26"/>
  <c r="J17" i="26"/>
  <c r="L16" i="26"/>
  <c r="K16" i="26"/>
  <c r="J16" i="26"/>
  <c r="L15" i="26"/>
  <c r="K15" i="26"/>
  <c r="J15" i="26"/>
  <c r="L14" i="26"/>
  <c r="K14" i="26"/>
  <c r="J14" i="26"/>
  <c r="L13" i="26"/>
  <c r="K13" i="26"/>
  <c r="J13" i="26"/>
  <c r="L12" i="26"/>
  <c r="K12" i="26"/>
  <c r="J12" i="26"/>
  <c r="L33" i="26" l="1"/>
  <c r="B6" i="25" l="1"/>
  <c r="I32" i="26" l="1"/>
  <c r="I31" i="26"/>
  <c r="I30" i="26"/>
  <c r="I29" i="26"/>
  <c r="I28" i="26"/>
  <c r="I27" i="26"/>
  <c r="I26" i="26"/>
  <c r="I25" i="26"/>
  <c r="I24" i="26"/>
  <c r="I23" i="26"/>
  <c r="I22" i="26"/>
  <c r="I21" i="26"/>
  <c r="I20" i="26"/>
  <c r="I19" i="26"/>
  <c r="I18" i="26"/>
  <c r="I17" i="26"/>
  <c r="I16" i="26"/>
  <c r="I15" i="26"/>
  <c r="I14" i="26"/>
  <c r="I13" i="26"/>
  <c r="I12" i="26"/>
  <c r="E32" i="26"/>
  <c r="E31" i="26"/>
  <c r="E30" i="26"/>
  <c r="E29" i="26"/>
  <c r="E28" i="26"/>
  <c r="E27" i="26"/>
  <c r="E26" i="26"/>
  <c r="E25" i="26"/>
  <c r="E24" i="26"/>
  <c r="E23" i="26"/>
  <c r="E22" i="26"/>
  <c r="E21" i="26"/>
  <c r="E20" i="26"/>
  <c r="E19" i="26"/>
  <c r="E18" i="26"/>
  <c r="E17" i="26"/>
  <c r="E16" i="26"/>
  <c r="E15" i="26"/>
  <c r="E14" i="26"/>
  <c r="E13" i="26"/>
  <c r="E12" i="26"/>
  <c r="J33" i="26" l="1"/>
  <c r="E33" i="26"/>
  <c r="K33" i="26"/>
  <c r="I33" i="26"/>
  <c r="B6" i="26"/>
  <c r="A5" i="26"/>
  <c r="A9" i="25" l="1"/>
  <c r="B9" i="25" s="1"/>
  <c r="G18" i="17" l="1"/>
  <c r="G16" i="17"/>
  <c r="G14" i="17"/>
  <c r="G12" i="17"/>
  <c r="G10" i="17"/>
  <c r="A5" i="17"/>
  <c r="A5" i="14"/>
  <c r="A5" i="25"/>
  <c r="A5" i="15"/>
  <c r="A5" i="19"/>
  <c r="A5" i="24"/>
  <c r="G32" i="7" l="1"/>
  <c r="J21" i="15"/>
  <c r="J20" i="15"/>
  <c r="J19" i="15"/>
  <c r="J18" i="15"/>
  <c r="J17" i="15"/>
  <c r="J16" i="15"/>
  <c r="J15" i="15"/>
  <c r="J13" i="15" l="1"/>
  <c r="J12" i="15"/>
  <c r="K28" i="15" l="1"/>
  <c r="K27" i="15"/>
  <c r="K26" i="15"/>
  <c r="K25" i="15"/>
  <c r="K24" i="15"/>
  <c r="K21" i="15"/>
  <c r="K20" i="15"/>
  <c r="K19" i="15"/>
  <c r="K18" i="15"/>
  <c r="K17" i="15"/>
  <c r="K16" i="15"/>
  <c r="K15" i="15"/>
  <c r="K13" i="15"/>
  <c r="K12" i="15"/>
  <c r="K11" i="15"/>
  <c r="M15" i="14" l="1"/>
  <c r="L15" i="14"/>
  <c r="K15" i="14"/>
  <c r="J15" i="14"/>
  <c r="I15" i="14"/>
  <c r="H15" i="14"/>
  <c r="G15" i="14"/>
  <c r="F15" i="14"/>
  <c r="E15" i="14"/>
  <c r="D15" i="14"/>
  <c r="F5" i="26"/>
  <c r="I14" i="15"/>
  <c r="I31" i="15" s="1"/>
  <c r="H14" i="15"/>
  <c r="G14" i="15"/>
  <c r="F14" i="15"/>
  <c r="E14" i="15"/>
  <c r="D14" i="15"/>
  <c r="F4" i="26" l="1"/>
  <c r="K5" i="26"/>
  <c r="J30" i="15"/>
  <c r="E31" i="15"/>
  <c r="B8" i="25" s="1"/>
  <c r="J23" i="15"/>
  <c r="J14" i="15"/>
  <c r="D7" i="15"/>
  <c r="D6" i="15"/>
  <c r="F7" i="26"/>
  <c r="D7" i="14"/>
  <c r="F6" i="26"/>
  <c r="D6" i="14"/>
  <c r="F32" i="14"/>
  <c r="G32" i="14"/>
  <c r="K32" i="14"/>
  <c r="D29" i="7" s="1"/>
  <c r="H32" i="14"/>
  <c r="L32" i="14"/>
  <c r="E32" i="14"/>
  <c r="I32" i="14"/>
  <c r="G25" i="7" s="1"/>
  <c r="M32" i="14"/>
  <c r="G31" i="15"/>
  <c r="H31" i="15"/>
  <c r="F31" i="15"/>
  <c r="J32" i="14"/>
  <c r="D32" i="14"/>
  <c r="D31" i="15"/>
  <c r="G19" i="7" l="1"/>
  <c r="J31" i="15"/>
  <c r="J27" i="15"/>
  <c r="J26" i="15"/>
  <c r="J25" i="15"/>
  <c r="J24" i="15"/>
  <c r="J11" i="15"/>
  <c r="N29" i="14"/>
  <c r="N28" i="14"/>
  <c r="N27" i="14"/>
  <c r="N26" i="14"/>
  <c r="N25" i="14"/>
  <c r="N22" i="14"/>
  <c r="N21" i="14"/>
  <c r="N20" i="14"/>
  <c r="N19" i="14"/>
  <c r="N18" i="14"/>
  <c r="N17" i="14"/>
  <c r="N16" i="14"/>
  <c r="N14" i="14"/>
  <c r="N13" i="14"/>
  <c r="A11" i="24" l="1"/>
  <c r="B11" i="24" s="1"/>
  <c r="B6" i="15" l="1"/>
  <c r="B6" i="17"/>
  <c r="B6" i="14"/>
  <c r="B6" i="24"/>
  <c r="B6" i="19"/>
  <c r="B5" i="7" l="1"/>
  <c r="B4" i="7" l="1"/>
  <c r="B3" i="7"/>
  <c r="D19" i="7" l="1"/>
  <c r="A12" i="24" l="1"/>
  <c r="B12" i="24" s="1"/>
  <c r="A13" i="24" l="1"/>
  <c r="B13" i="24" s="1"/>
  <c r="A14" i="24" l="1"/>
  <c r="B14" i="24" s="1"/>
  <c r="A15" i="24" l="1"/>
  <c r="B15" i="24" s="1"/>
  <c r="A16" i="24" l="1"/>
  <c r="B16" i="24" s="1"/>
  <c r="A17" i="24" l="1"/>
  <c r="B17" i="24" s="1"/>
  <c r="A18" i="24" l="1"/>
  <c r="B18" i="24" s="1"/>
  <c r="A19" i="24" l="1"/>
  <c r="B19" i="24" s="1"/>
  <c r="A20" i="24" l="1"/>
  <c r="B20" i="24" s="1"/>
  <c r="A21" i="24" l="1"/>
  <c r="B21" i="24" s="1"/>
  <c r="A22" i="24" l="1"/>
  <c r="B22" i="24" s="1"/>
  <c r="A23" i="24" l="1"/>
  <c r="B23" i="24" s="1"/>
  <c r="A24" i="24" l="1"/>
  <c r="B24" i="24" s="1"/>
  <c r="A25" i="24" l="1"/>
  <c r="B25" i="24" s="1"/>
  <c r="A26" i="24" l="1"/>
  <c r="B26" i="24" s="1"/>
  <c r="A27" i="24" l="1"/>
  <c r="B27" i="24" s="1"/>
  <c r="A28" i="24" l="1"/>
  <c r="B28" i="24" s="1"/>
  <c r="A29" i="24" l="1"/>
  <c r="B29" i="24" s="1"/>
  <c r="A30" i="24" l="1"/>
  <c r="B30" i="24" s="1"/>
  <c r="A31" i="24" l="1"/>
  <c r="B31" i="24" s="1"/>
  <c r="A32" i="24" l="1"/>
  <c r="B32" i="24" s="1"/>
  <c r="A33" i="24" l="1"/>
  <c r="B33" i="24" s="1"/>
  <c r="A34" i="24" l="1"/>
  <c r="B34" i="24" s="1"/>
  <c r="A35" i="24" l="1"/>
  <c r="B35" i="24" s="1"/>
  <c r="A36" i="24" l="1"/>
  <c r="B36" i="24" s="1"/>
  <c r="A37" i="24" l="1"/>
  <c r="B37" i="24" s="1"/>
  <c r="A38" i="24" l="1"/>
  <c r="B38" i="24" s="1"/>
  <c r="A39" i="24" l="1"/>
  <c r="B39" i="24" s="1"/>
  <c r="A40" i="24" l="1"/>
  <c r="B40" i="24" s="1"/>
  <c r="A41" i="24" l="1"/>
  <c r="B41" i="24" s="1"/>
  <c r="A42" i="24" l="1"/>
  <c r="B42" i="24" s="1"/>
  <c r="A43" i="24" l="1"/>
  <c r="B43" i="24" s="1"/>
  <c r="A44" i="24" l="1"/>
  <c r="B44" i="24" s="1"/>
  <c r="A45" i="24" l="1"/>
  <c r="B45" i="24" s="1"/>
  <c r="A46" i="24" l="1"/>
  <c r="B46" i="24" s="1"/>
  <c r="A47" i="24" l="1"/>
  <c r="B47" i="24" s="1"/>
  <c r="A48" i="24" l="1"/>
  <c r="B48" i="24" s="1"/>
  <c r="A49" i="24" l="1"/>
  <c r="B49" i="24" s="1"/>
  <c r="A50" i="24" l="1"/>
  <c r="B50" i="24" s="1"/>
  <c r="A51" i="24" l="1"/>
  <c r="B51" i="24" s="1"/>
  <c r="A52" i="24" l="1"/>
  <c r="B52" i="24" s="1"/>
  <c r="A53" i="24" l="1"/>
  <c r="B53" i="24" s="1"/>
  <c r="A54" i="24" l="1"/>
  <c r="B54" i="24" s="1"/>
  <c r="A55" i="24" l="1"/>
  <c r="B55" i="24" s="1"/>
  <c r="A56" i="24" l="1"/>
  <c r="B56" i="24" s="1"/>
  <c r="A57" i="24" l="1"/>
  <c r="B57" i="24" s="1"/>
  <c r="A58" i="24" l="1"/>
  <c r="B58" i="24" s="1"/>
  <c r="A59" i="24" l="1"/>
  <c r="B59" i="24" s="1"/>
  <c r="A60" i="24" l="1"/>
  <c r="B60" i="24" s="1"/>
  <c r="A61" i="24" l="1"/>
  <c r="B61" i="24" s="1"/>
  <c r="A62" i="24" l="1"/>
  <c r="B62" i="24" s="1"/>
  <c r="A63" i="24" l="1"/>
  <c r="B63" i="24" s="1"/>
  <c r="A64" i="24" l="1"/>
  <c r="B64" i="24" s="1"/>
  <c r="A65" i="24" l="1"/>
  <c r="B65" i="24" s="1"/>
  <c r="A66" i="24" l="1"/>
  <c r="B66" i="24" s="1"/>
  <c r="A67" i="24" l="1"/>
  <c r="B67" i="24" s="1"/>
  <c r="A68" i="24" l="1"/>
  <c r="B68" i="24" s="1"/>
  <c r="A69" i="24" l="1"/>
  <c r="B69" i="24" s="1"/>
  <c r="A70" i="24" l="1"/>
  <c r="B70" i="24" s="1"/>
  <c r="A71" i="24" l="1"/>
  <c r="B71" i="24" s="1"/>
  <c r="A72" i="24" l="1"/>
  <c r="B72" i="24" s="1"/>
  <c r="A73" i="24" l="1"/>
  <c r="B73" i="24" s="1"/>
  <c r="A74" i="24" l="1"/>
  <c r="B74" i="24" s="1"/>
  <c r="A75" i="24" l="1"/>
  <c r="B75" i="24" s="1"/>
  <c r="A76" i="24" l="1"/>
  <c r="B76" i="24" s="1"/>
  <c r="A77" i="24" l="1"/>
  <c r="B77" i="24" s="1"/>
  <c r="A78" i="24" l="1"/>
  <c r="B78" i="24" s="1"/>
  <c r="A79" i="24" l="1"/>
  <c r="B79" i="24" s="1"/>
  <c r="A80" i="24" l="1"/>
  <c r="B80" i="24" s="1"/>
  <c r="A81" i="24" l="1"/>
  <c r="B81" i="24" s="1"/>
  <c r="A82" i="24" l="1"/>
  <c r="B82" i="24" s="1"/>
  <c r="A83" i="24" l="1"/>
  <c r="B83" i="24" s="1"/>
  <c r="A84" i="24" l="1"/>
  <c r="B84" i="24" s="1"/>
  <c r="A85" i="24" l="1"/>
  <c r="B85" i="24" s="1"/>
  <c r="A86" i="24" l="1"/>
  <c r="B86" i="24" s="1"/>
  <c r="A87" i="24" l="1"/>
  <c r="B87" i="24" s="1"/>
  <c r="A88" i="24" l="1"/>
  <c r="B88" i="24" s="1"/>
  <c r="A89" i="24" l="1"/>
  <c r="B89" i="24" s="1"/>
  <c r="A90" i="24" l="1"/>
  <c r="B90" i="24" s="1"/>
  <c r="A91" i="24" l="1"/>
  <c r="B91" i="24" s="1"/>
  <c r="A92" i="24" l="1"/>
  <c r="B92" i="24" s="1"/>
  <c r="A93" i="24" l="1"/>
  <c r="B93" i="24" s="1"/>
  <c r="A94" i="24" l="1"/>
  <c r="B94" i="24" s="1"/>
  <c r="A95" i="24" l="1"/>
  <c r="B95" i="24" s="1"/>
  <c r="A96" i="24" l="1"/>
  <c r="B96" i="24" s="1"/>
  <c r="A97" i="24" l="1"/>
  <c r="B97" i="24" s="1"/>
  <c r="A98" i="24" l="1"/>
  <c r="B98" i="24" s="1"/>
  <c r="A99" i="24" l="1"/>
  <c r="B99" i="24" s="1"/>
  <c r="A100" i="24" l="1"/>
  <c r="B100" i="24" s="1"/>
  <c r="A101" i="24" l="1"/>
  <c r="B101" i="24" s="1"/>
  <c r="A102" i="24" l="1"/>
  <c r="B102" i="24" s="1"/>
  <c r="A103" i="24" l="1"/>
  <c r="B103" i="24" s="1"/>
  <c r="A104" i="24" l="1"/>
  <c r="B104" i="24" s="1"/>
  <c r="A105" i="24" l="1"/>
  <c r="B105" i="24" s="1"/>
  <c r="A106" i="24" l="1"/>
  <c r="B106" i="24" s="1"/>
  <c r="A107" i="24" l="1"/>
  <c r="B107" i="24" s="1"/>
  <c r="A108" i="24" l="1"/>
  <c r="B108" i="24" s="1"/>
  <c r="A109" i="24" l="1"/>
  <c r="B109" i="24" s="1"/>
  <c r="A110" i="24" l="1"/>
  <c r="B110" i="24" s="1"/>
  <c r="A111" i="24" l="1"/>
  <c r="B111" i="24" s="1"/>
  <c r="A112" i="24" l="1"/>
  <c r="B112" i="24" s="1"/>
  <c r="A113" i="24" l="1"/>
  <c r="B113" i="24" s="1"/>
  <c r="A114" i="24" l="1"/>
  <c r="B114" i="24" s="1"/>
  <c r="A115" i="24" l="1"/>
  <c r="B115" i="24" s="1"/>
  <c r="A116" i="24" l="1"/>
  <c r="B116" i="24" s="1"/>
  <c r="A117" i="24" l="1"/>
  <c r="B117" i="24" s="1"/>
  <c r="A118" i="24" l="1"/>
  <c r="B118" i="24" s="1"/>
  <c r="A119" i="24" l="1"/>
  <c r="B119" i="24" s="1"/>
  <c r="A120" i="24" l="1"/>
  <c r="B120" i="24" s="1"/>
  <c r="A121" i="24" l="1"/>
  <c r="B121" i="24" s="1"/>
  <c r="A122" i="24" l="1"/>
  <c r="B122" i="24" s="1"/>
  <c r="A123" i="24" l="1"/>
  <c r="B123" i="24" s="1"/>
  <c r="A124" i="24" l="1"/>
  <c r="B124" i="24" s="1"/>
  <c r="A125" i="24" l="1"/>
  <c r="B125" i="24" s="1"/>
  <c r="A126" i="24" l="1"/>
  <c r="B126" i="24" s="1"/>
  <c r="A127" i="24" l="1"/>
  <c r="B127" i="24" s="1"/>
  <c r="A128" i="24" l="1"/>
  <c r="B128" i="24" s="1"/>
  <c r="A129" i="24" l="1"/>
  <c r="B129" i="24" s="1"/>
  <c r="A130" i="24" l="1"/>
  <c r="B130" i="24" s="1"/>
  <c r="A131" i="24" l="1"/>
  <c r="B131" i="24" s="1"/>
  <c r="A132" i="24" l="1"/>
  <c r="B132" i="24" s="1"/>
  <c r="A133" i="24" l="1"/>
  <c r="B133" i="24" s="1"/>
  <c r="A134" i="24" l="1"/>
  <c r="B134" i="24" s="1"/>
  <c r="A135" i="24" l="1"/>
  <c r="B135" i="24" s="1"/>
  <c r="A136" i="24" l="1"/>
  <c r="B136" i="24" s="1"/>
  <c r="A137" i="24" l="1"/>
  <c r="B137" i="24" s="1"/>
  <c r="A138" i="24" l="1"/>
  <c r="B138" i="24" s="1"/>
  <c r="A139" i="24" l="1"/>
  <c r="B139" i="24" s="1"/>
  <c r="A140" i="24" l="1"/>
  <c r="B140" i="24" s="1"/>
  <c r="A141" i="24" l="1"/>
  <c r="B141" i="24" s="1"/>
  <c r="A142" i="24" l="1"/>
  <c r="B142" i="24" s="1"/>
  <c r="A143" i="24" l="1"/>
  <c r="B143" i="24" s="1"/>
  <c r="A144" i="24" l="1"/>
  <c r="B144" i="24" s="1"/>
  <c r="A145" i="24" l="1"/>
  <c r="B145" i="24" s="1"/>
  <c r="A146" i="24" l="1"/>
  <c r="B146" i="24" s="1"/>
  <c r="A147" i="24" l="1"/>
  <c r="B147" i="24" s="1"/>
  <c r="A148" i="24" l="1"/>
  <c r="B148" i="24" s="1"/>
  <c r="A149" i="24" l="1"/>
  <c r="B149" i="24" s="1"/>
  <c r="A150" i="24" l="1"/>
  <c r="B150" i="24" s="1"/>
  <c r="A151" i="24" l="1"/>
  <c r="B151" i="24" s="1"/>
  <c r="A152" i="24" l="1"/>
  <c r="B152" i="24" s="1"/>
  <c r="A153" i="24" l="1"/>
  <c r="B153" i="24" s="1"/>
  <c r="A154" i="24" l="1"/>
  <c r="B154" i="24" s="1"/>
  <c r="A155" i="24" l="1"/>
  <c r="B155" i="24" s="1"/>
  <c r="A156" i="24" l="1"/>
  <c r="B156" i="24" s="1"/>
  <c r="A157" i="24" l="1"/>
  <c r="B157" i="24" s="1"/>
  <c r="A158" i="24" l="1"/>
  <c r="B158" i="24" s="1"/>
  <c r="A159" i="24" l="1"/>
  <c r="B159" i="24" s="1"/>
  <c r="A160" i="24" l="1"/>
  <c r="B160" i="24" s="1"/>
  <c r="A161" i="24" l="1"/>
  <c r="B161" i="24" s="1"/>
  <c r="A162" i="24" l="1"/>
  <c r="B162" i="24" s="1"/>
  <c r="A163" i="24" l="1"/>
  <c r="B163" i="24" s="1"/>
  <c r="A164" i="24" l="1"/>
  <c r="B164" i="24" s="1"/>
  <c r="A165" i="24" l="1"/>
  <c r="B165" i="24" s="1"/>
  <c r="A166" i="24" l="1"/>
  <c r="B166" i="24" s="1"/>
  <c r="A167" i="24" l="1"/>
  <c r="B167" i="24" s="1"/>
  <c r="A168" i="24" l="1"/>
  <c r="B168" i="24" s="1"/>
  <c r="A169" i="24" l="1"/>
  <c r="B169" i="24" s="1"/>
  <c r="A170" i="24" l="1"/>
  <c r="B170" i="24" s="1"/>
  <c r="A171" i="24" l="1"/>
  <c r="B171" i="24" s="1"/>
  <c r="A172" i="24" l="1"/>
  <c r="B172" i="24" s="1"/>
  <c r="A173" i="24" l="1"/>
  <c r="B173" i="24" s="1"/>
  <c r="A174" i="24" l="1"/>
  <c r="B174" i="24" s="1"/>
  <c r="A175" i="24" l="1"/>
  <c r="B175" i="24" s="1"/>
  <c r="A176" i="24" l="1"/>
  <c r="B176" i="24" s="1"/>
  <c r="A177" i="24" l="1"/>
  <c r="B177" i="24" s="1"/>
  <c r="A178" i="24" l="1"/>
  <c r="B178" i="24" s="1"/>
  <c r="A179" i="24" l="1"/>
  <c r="B179" i="24" s="1"/>
  <c r="A180" i="24" l="1"/>
  <c r="B180" i="24" s="1"/>
  <c r="A181" i="24" l="1"/>
  <c r="B181" i="24" s="1"/>
  <c r="A182" i="24" l="1"/>
  <c r="B182" i="24" s="1"/>
  <c r="A183" i="24" l="1"/>
  <c r="B183" i="24" s="1"/>
  <c r="A184" i="24" l="1"/>
  <c r="B184" i="24" s="1"/>
  <c r="A185" i="24" l="1"/>
  <c r="B185" i="24" s="1"/>
  <c r="A186" i="24" l="1"/>
  <c r="B186" i="24" s="1"/>
  <c r="A187" i="24" l="1"/>
  <c r="B187" i="24" s="1"/>
  <c r="A188" i="24" l="1"/>
  <c r="B188" i="24" s="1"/>
  <c r="A189" i="24" l="1"/>
  <c r="B189" i="24" s="1"/>
  <c r="A190" i="24" l="1"/>
  <c r="B190" i="24" s="1"/>
  <c r="A191" i="24" l="1"/>
  <c r="B191" i="24" s="1"/>
  <c r="A192" i="24" l="1"/>
  <c r="B192" i="24" s="1"/>
  <c r="A193" i="24" l="1"/>
  <c r="B193" i="24" s="1"/>
  <c r="A194" i="24" l="1"/>
  <c r="B194" i="24" s="1"/>
  <c r="A195" i="24" l="1"/>
  <c r="B195" i="24" s="1"/>
  <c r="A196" i="24" l="1"/>
  <c r="B196" i="24" s="1"/>
  <c r="A197" i="24" l="1"/>
  <c r="B197" i="24" s="1"/>
  <c r="A198" i="24" l="1"/>
  <c r="B198" i="24" s="1"/>
  <c r="A199" i="24" l="1"/>
  <c r="B199" i="24" s="1"/>
  <c r="A200" i="24" l="1"/>
  <c r="B200" i="24" s="1"/>
  <c r="A201" i="24" l="1"/>
  <c r="B201" i="24" s="1"/>
  <c r="A202" i="24" l="1"/>
  <c r="B202" i="24" s="1"/>
  <c r="A203" i="24" l="1"/>
  <c r="B203" i="24" s="1"/>
  <c r="A204" i="24" l="1"/>
  <c r="B204" i="24" s="1"/>
  <c r="A205" i="24" l="1"/>
  <c r="B205" i="24" s="1"/>
  <c r="A206" i="24" l="1"/>
  <c r="B206" i="24" s="1"/>
  <c r="A207" i="24" l="1"/>
  <c r="B207" i="24" s="1"/>
  <c r="A208" i="24" l="1"/>
  <c r="B208" i="24" s="1"/>
  <c r="A209" i="24" l="1"/>
  <c r="B209" i="24" s="1"/>
  <c r="A210" i="24" l="1"/>
  <c r="B210" i="24" s="1"/>
  <c r="A211" i="24" l="1"/>
  <c r="B211" i="24" s="1"/>
  <c r="A212" i="24" l="1"/>
  <c r="B212" i="24" s="1"/>
  <c r="A213" i="24" l="1"/>
  <c r="B213" i="24" s="1"/>
  <c r="A214" i="24" l="1"/>
  <c r="B214" i="24" s="1"/>
  <c r="A215" i="24" l="1"/>
  <c r="B215" i="24" s="1"/>
  <c r="A216" i="24" l="1"/>
  <c r="B216" i="24" s="1"/>
  <c r="A217" i="24" l="1"/>
  <c r="B217" i="24" s="1"/>
  <c r="A218" i="24" l="1"/>
  <c r="B218" i="24" s="1"/>
  <c r="A219" i="24" l="1"/>
  <c r="B219" i="24" s="1"/>
  <c r="A220" i="24" l="1"/>
  <c r="B220" i="24" s="1"/>
  <c r="A221" i="24" l="1"/>
  <c r="B221" i="24" s="1"/>
  <c r="A222" i="24" l="1"/>
  <c r="B222" i="24" s="1"/>
  <c r="A223" i="24" l="1"/>
  <c r="B223" i="24" s="1"/>
  <c r="A224" i="24" l="1"/>
  <c r="B224" i="24" s="1"/>
  <c r="A225" i="24" l="1"/>
  <c r="B225" i="24" s="1"/>
  <c r="A226" i="24" l="1"/>
  <c r="B226" i="24" s="1"/>
  <c r="A227" i="24" l="1"/>
  <c r="B227" i="24" s="1"/>
  <c r="A228" i="24" l="1"/>
  <c r="B228" i="24" s="1"/>
  <c r="A229" i="24" l="1"/>
  <c r="B229" i="24" s="1"/>
  <c r="A230" i="24" l="1"/>
  <c r="B230" i="24" s="1"/>
  <c r="A231" i="24" l="1"/>
  <c r="B231" i="24" s="1"/>
  <c r="A232" i="24" l="1"/>
  <c r="B232" i="24" s="1"/>
  <c r="A233" i="24" l="1"/>
  <c r="B233" i="24" s="1"/>
  <c r="A234" i="24" l="1"/>
  <c r="B234" i="24" s="1"/>
  <c r="A235" i="24" l="1"/>
  <c r="B235" i="24" s="1"/>
  <c r="A236" i="24" l="1"/>
  <c r="B236" i="24" s="1"/>
  <c r="A237" i="24" l="1"/>
  <c r="B237" i="24" s="1"/>
  <c r="A238" i="24" l="1"/>
  <c r="B238" i="24" s="1"/>
  <c r="A239" i="24" l="1"/>
  <c r="B239" i="24" s="1"/>
  <c r="A240" i="24" l="1"/>
  <c r="B240" i="24" s="1"/>
  <c r="A241" i="24" l="1"/>
  <c r="B241" i="24" s="1"/>
  <c r="A242" i="24" l="1"/>
  <c r="B242" i="24" s="1"/>
  <c r="A243" i="24" l="1"/>
  <c r="B243" i="24" s="1"/>
  <c r="A244" i="24" l="1"/>
  <c r="B244" i="24" s="1"/>
  <c r="A245" i="24" l="1"/>
  <c r="B245" i="24" s="1"/>
  <c r="A246" i="24" l="1"/>
  <c r="B246" i="24" s="1"/>
  <c r="A247" i="24" l="1"/>
  <c r="B247" i="24" s="1"/>
  <c r="A248" i="24" l="1"/>
  <c r="B248" i="24" s="1"/>
  <c r="A249" i="24" l="1"/>
  <c r="B249" i="24" s="1"/>
  <c r="A250" i="24" l="1"/>
  <c r="B250" i="24" s="1"/>
  <c r="A251" i="24" l="1"/>
  <c r="B251" i="24" s="1"/>
  <c r="A252" i="24" l="1"/>
  <c r="B252" i="24" s="1"/>
  <c r="A253" i="24" l="1"/>
  <c r="B253" i="24" s="1"/>
  <c r="A254" i="24" l="1"/>
  <c r="B254" i="24" s="1"/>
  <c r="A255" i="24" l="1"/>
  <c r="B255" i="24" s="1"/>
  <c r="A256" i="24" l="1"/>
  <c r="B256" i="24" s="1"/>
  <c r="A257" i="24" l="1"/>
  <c r="B257" i="24" s="1"/>
  <c r="A258" i="24" l="1"/>
  <c r="B258" i="24" s="1"/>
  <c r="A259" i="24" l="1"/>
  <c r="B259" i="24" s="1"/>
  <c r="A260" i="24" l="1"/>
  <c r="B260" i="24" s="1"/>
  <c r="A261" i="24" l="1"/>
  <c r="B261" i="24" s="1"/>
  <c r="A262" i="24" l="1"/>
  <c r="B262" i="24" s="1"/>
  <c r="A263" i="24" l="1"/>
  <c r="B263" i="24" s="1"/>
  <c r="A264" i="24" l="1"/>
  <c r="B264" i="24" s="1"/>
  <c r="A265" i="24" l="1"/>
  <c r="B265" i="24" s="1"/>
  <c r="A266" i="24" l="1"/>
  <c r="B266" i="24" s="1"/>
  <c r="A267" i="24" l="1"/>
  <c r="B267" i="24" s="1"/>
  <c r="A268" i="24" l="1"/>
  <c r="B268" i="24" s="1"/>
  <c r="A269" i="24" l="1"/>
  <c r="B269" i="24" s="1"/>
  <c r="A270" i="24" l="1"/>
  <c r="B270" i="24" s="1"/>
  <c r="A271" i="24" l="1"/>
  <c r="B271" i="24" s="1"/>
  <c r="A272" i="24" l="1"/>
  <c r="B272" i="24" s="1"/>
  <c r="A273" i="24" l="1"/>
  <c r="B273" i="24" s="1"/>
  <c r="A274" i="24" l="1"/>
  <c r="B274" i="24" s="1"/>
  <c r="A275" i="24" l="1"/>
  <c r="B275" i="24" s="1"/>
  <c r="A276" i="24" l="1"/>
  <c r="B276" i="24" s="1"/>
  <c r="A277" i="24" l="1"/>
  <c r="B277" i="24" s="1"/>
  <c r="A278" i="24" l="1"/>
  <c r="B278" i="24" s="1"/>
  <c r="A279" i="24" l="1"/>
  <c r="B279" i="24" s="1"/>
  <c r="A280" i="24" l="1"/>
  <c r="B280" i="24" s="1"/>
  <c r="A281" i="24" l="1"/>
  <c r="B281" i="24" s="1"/>
  <c r="A282" i="24" l="1"/>
  <c r="B282" i="24" s="1"/>
  <c r="A283" i="24" l="1"/>
  <c r="B283" i="24" s="1"/>
  <c r="A284" i="24" l="1"/>
  <c r="B284" i="24" s="1"/>
  <c r="A285" i="24" l="1"/>
  <c r="B285" i="24" s="1"/>
  <c r="A286" i="24" l="1"/>
  <c r="B286" i="24" s="1"/>
  <c r="A287" i="24" l="1"/>
  <c r="B287" i="24" s="1"/>
  <c r="A288" i="24" l="1"/>
  <c r="B288" i="24" s="1"/>
  <c r="A289" i="24" l="1"/>
  <c r="B289" i="24" s="1"/>
  <c r="A290" i="24" l="1"/>
  <c r="B290" i="24" s="1"/>
  <c r="A291" i="24" l="1"/>
  <c r="B291" i="24" s="1"/>
  <c r="A292" i="24" l="1"/>
  <c r="B292" i="24" s="1"/>
  <c r="A293" i="24" l="1"/>
  <c r="B293" i="24" s="1"/>
  <c r="A294" i="24" l="1"/>
  <c r="B294" i="24" s="1"/>
  <c r="A295" i="24" l="1"/>
  <c r="B295" i="24" s="1"/>
  <c r="A296" i="24" l="1"/>
  <c r="B296" i="24" s="1"/>
  <c r="A297" i="24" l="1"/>
  <c r="B297" i="24" s="1"/>
  <c r="A298" i="24" l="1"/>
  <c r="B298" i="24" s="1"/>
  <c r="A299" i="24" l="1"/>
  <c r="B299" i="24" s="1"/>
  <c r="A300" i="24" l="1"/>
  <c r="B300" i="24" s="1"/>
  <c r="A301" i="24" l="1"/>
  <c r="B301" i="24" s="1"/>
  <c r="A302" i="24" l="1"/>
  <c r="B302" i="24" s="1"/>
  <c r="A303" i="24" l="1"/>
  <c r="B303" i="24" s="1"/>
  <c r="A304" i="24" l="1"/>
  <c r="B304" i="24" s="1"/>
  <c r="A305" i="24" l="1"/>
  <c r="B305" i="24" s="1"/>
  <c r="A306" i="24" l="1"/>
  <c r="B306" i="24" s="1"/>
  <c r="A307" i="24" l="1"/>
  <c r="B307" i="24" s="1"/>
  <c r="A308" i="24" l="1"/>
  <c r="B308" i="24" s="1"/>
  <c r="A309" i="24" l="1"/>
  <c r="B309" i="24" s="1"/>
  <c r="A310" i="24" l="1"/>
  <c r="B310" i="24" s="1"/>
  <c r="A311" i="24" l="1"/>
  <c r="B311" i="24" s="1"/>
  <c r="A312" i="24" l="1"/>
  <c r="B312" i="24" s="1"/>
  <c r="A313" i="24" l="1"/>
  <c r="B313" i="24" s="1"/>
  <c r="A314" i="24" l="1"/>
  <c r="B314" i="24" s="1"/>
  <c r="A315" i="24" l="1"/>
  <c r="B315" i="24" s="1"/>
  <c r="A316" i="24" l="1"/>
  <c r="B316" i="24" s="1"/>
  <c r="A317" i="24" l="1"/>
  <c r="B317" i="24" s="1"/>
  <c r="A318" i="24" l="1"/>
  <c r="B318" i="24" s="1"/>
  <c r="A319" i="24" l="1"/>
  <c r="B319" i="24" s="1"/>
  <c r="A320" i="24" l="1"/>
  <c r="B320" i="24" s="1"/>
  <c r="A321" i="24" l="1"/>
  <c r="B321" i="24" s="1"/>
  <c r="A322" i="24" l="1"/>
  <c r="B322" i="24" s="1"/>
  <c r="A323" i="24" l="1"/>
  <c r="B323" i="24" s="1"/>
  <c r="A324" i="24" l="1"/>
  <c r="B324" i="24" s="1"/>
  <c r="A325" i="24" l="1"/>
  <c r="B325" i="24" s="1"/>
  <c r="A326" i="24" l="1"/>
  <c r="B326" i="24" s="1"/>
  <c r="A327" i="24" l="1"/>
  <c r="B327" i="24" s="1"/>
  <c r="A328" i="24" l="1"/>
  <c r="B328" i="24" s="1"/>
  <c r="A329" i="24" l="1"/>
  <c r="B329" i="24" s="1"/>
  <c r="A330" i="24" l="1"/>
  <c r="B330" i="24" s="1"/>
  <c r="A331" i="24" l="1"/>
  <c r="B331" i="24" s="1"/>
  <c r="A332" i="24" l="1"/>
  <c r="B332" i="24" s="1"/>
  <c r="A333" i="24" l="1"/>
  <c r="B333" i="24" s="1"/>
  <c r="A334" i="24" l="1"/>
  <c r="B334" i="24" s="1"/>
  <c r="A335" i="24" l="1"/>
  <c r="B335" i="24" s="1"/>
  <c r="A336" i="24" l="1"/>
  <c r="B336" i="24" s="1"/>
  <c r="A337" i="24" l="1"/>
  <c r="B337" i="24" s="1"/>
  <c r="A338" i="24" l="1"/>
  <c r="B338" i="24" s="1"/>
  <c r="A339" i="24" l="1"/>
  <c r="B339" i="24" s="1"/>
  <c r="A340" i="24" l="1"/>
  <c r="B340" i="24" s="1"/>
  <c r="A341" i="24" l="1"/>
  <c r="B341" i="24" s="1"/>
  <c r="A342" i="24" l="1"/>
  <c r="B342" i="24" s="1"/>
  <c r="A343" i="24" l="1"/>
  <c r="B343" i="24" s="1"/>
  <c r="A344" i="24" l="1"/>
  <c r="B344" i="24" s="1"/>
  <c r="A345" i="24" l="1"/>
  <c r="B345" i="24" s="1"/>
  <c r="A346" i="24" l="1"/>
  <c r="B346" i="24" s="1"/>
  <c r="A347" i="24" l="1"/>
  <c r="B347" i="24" s="1"/>
  <c r="A348" i="24" l="1"/>
  <c r="B348" i="24" s="1"/>
  <c r="A349" i="24" l="1"/>
  <c r="B349" i="24" s="1"/>
  <c r="A350" i="24" l="1"/>
  <c r="B350" i="24" s="1"/>
  <c r="A351" i="24" l="1"/>
  <c r="B351" i="24" s="1"/>
  <c r="A352" i="24" l="1"/>
  <c r="B352" i="24" s="1"/>
  <c r="A353" i="24" l="1"/>
  <c r="B353" i="24" s="1"/>
  <c r="A354" i="24" l="1"/>
  <c r="B354" i="24" s="1"/>
  <c r="A355" i="24" l="1"/>
  <c r="B355" i="24" s="1"/>
  <c r="A356" i="24" l="1"/>
  <c r="B356" i="24" s="1"/>
  <c r="A357" i="24" l="1"/>
  <c r="B357" i="24" s="1"/>
  <c r="A358" i="24" l="1"/>
  <c r="B358" i="24" s="1"/>
  <c r="A359" i="24" l="1"/>
  <c r="B359" i="24" s="1"/>
  <c r="A360" i="24" l="1"/>
  <c r="B360" i="24" s="1"/>
  <c r="A361" i="24" l="1"/>
  <c r="B361" i="24" s="1"/>
  <c r="A362" i="24" l="1"/>
  <c r="B362" i="24" s="1"/>
  <c r="A363" i="24" l="1"/>
  <c r="B363" i="24" s="1"/>
  <c r="A364" i="24" l="1"/>
  <c r="B364" i="24" s="1"/>
  <c r="A365" i="24" l="1"/>
  <c r="B365" i="24" s="1"/>
  <c r="B13" i="7"/>
  <c r="A366" i="24" l="1"/>
  <c r="B366" i="24" s="1"/>
  <c r="C16" i="7"/>
  <c r="C15" i="7"/>
  <c r="C14" i="7"/>
  <c r="C12" i="7"/>
  <c r="A367" i="24" l="1"/>
  <c r="B367" i="24" s="1"/>
  <c r="A368" i="24" l="1"/>
  <c r="B368" i="24" s="1"/>
  <c r="A369" i="24" l="1"/>
  <c r="B369" i="24" s="1"/>
  <c r="A370" i="24" l="1"/>
  <c r="B370" i="24" s="1"/>
  <c r="A371" i="24" l="1"/>
  <c r="B371" i="24" s="1"/>
  <c r="A372" i="24" l="1"/>
  <c r="B372" i="24" s="1"/>
  <c r="A373" i="24" l="1"/>
  <c r="B373" i="24" s="1"/>
  <c r="A374" i="24" l="1"/>
  <c r="B374" i="24" s="1"/>
  <c r="A375" i="24" l="1"/>
  <c r="B375" i="24" s="1"/>
  <c r="A376" i="24" l="1"/>
  <c r="B376" i="24" s="1"/>
  <c r="A8" i="25" l="1"/>
</calcChain>
</file>

<file path=xl/sharedStrings.xml><?xml version="1.0" encoding="utf-8"?>
<sst xmlns="http://schemas.openxmlformats.org/spreadsheetml/2006/main" count="671" uniqueCount="425">
  <si>
    <t>DVR-Nr. 1069683</t>
  </si>
  <si>
    <t>datenerhebung@e-control.at</t>
  </si>
  <si>
    <t>Betreff:</t>
  </si>
  <si>
    <t>Kalenderjahr</t>
  </si>
  <si>
    <t/>
  </si>
  <si>
    <t>Unternehmen</t>
  </si>
  <si>
    <t xml:space="preserve">Sachbearbeiter  </t>
  </si>
  <si>
    <t>Telefonnummer</t>
  </si>
  <si>
    <t xml:space="preserve">E-Mail-Adresse  </t>
  </si>
  <si>
    <t>Erhebungsperiode</t>
  </si>
  <si>
    <t>€cent/kWh</t>
  </si>
  <si>
    <t>AT900519</t>
  </si>
  <si>
    <t>EHA Austria Energie-Handelsgesellschaft mbH</t>
  </si>
  <si>
    <t>AT900239</t>
  </si>
  <si>
    <t>AT900279</t>
  </si>
  <si>
    <t>AT900349</t>
  </si>
  <si>
    <t>Energie Klagenfurt GmbH</t>
  </si>
  <si>
    <t>AT900529</t>
  </si>
  <si>
    <t>ENERGIE RIED GmbH</t>
  </si>
  <si>
    <t>AT900699</t>
  </si>
  <si>
    <t>ENERGIEALLIANZ Austria GmbH</t>
  </si>
  <si>
    <t>AT900659</t>
  </si>
  <si>
    <t>Energy Services Handels- und Dienstleistungs GmbH</t>
  </si>
  <si>
    <t>AT900619</t>
  </si>
  <si>
    <t>Erdgas Import Salzburg GmbH</t>
  </si>
  <si>
    <t>AT900559</t>
  </si>
  <si>
    <t>AT544009</t>
  </si>
  <si>
    <t>AT900439</t>
  </si>
  <si>
    <t>EVN AG</t>
  </si>
  <si>
    <t>AT900449</t>
  </si>
  <si>
    <t>EVN Energievertrieb GmbH &amp; Co KG</t>
  </si>
  <si>
    <t>AT900089</t>
  </si>
  <si>
    <t>KELAG - Kärntner Elektrizitäts-AG</t>
  </si>
  <si>
    <t>AT900429</t>
  </si>
  <si>
    <t>MyElectric Energievertriebs- und -dienstleistungs GmbH</t>
  </si>
  <si>
    <t>AT900269</t>
  </si>
  <si>
    <t>AT900199</t>
  </si>
  <si>
    <t>Salzburg AG für Energie, Verkehr und Telekommunikation</t>
  </si>
  <si>
    <t>AT645019</t>
  </si>
  <si>
    <t>Stadtwerke Bregenz GmbH</t>
  </si>
  <si>
    <t>AT900389</t>
  </si>
  <si>
    <t>Stadtwerke Kapfenberg GmbH</t>
  </si>
  <si>
    <t>AT900299</t>
  </si>
  <si>
    <t>Stadtwerke Leoben</t>
  </si>
  <si>
    <t>AT900509</t>
  </si>
  <si>
    <t>AT900119</t>
  </si>
  <si>
    <t>AT900719</t>
  </si>
  <si>
    <t>SWITCH Energievertriebsgesellschaft mbH</t>
  </si>
  <si>
    <t>AT541009</t>
  </si>
  <si>
    <t>TIGAS Erdgas Tirol GmbH</t>
  </si>
  <si>
    <t>AT900599</t>
  </si>
  <si>
    <t>AT642019</t>
  </si>
  <si>
    <t>AT900379</t>
  </si>
  <si>
    <t>WIEN ENERGIE Vertrieb GmbH &amp; Co KG</t>
  </si>
  <si>
    <t>AT900639</t>
  </si>
  <si>
    <t>erstes Halbjahr
(1. Jänner bis 30. Juni)</t>
  </si>
  <si>
    <t>zweites Halbjahr
(1. Juli bis 31. Dezember)</t>
  </si>
  <si>
    <t>Gasversorgung Veitsch</t>
  </si>
  <si>
    <t>EC-Nummer / Kennung</t>
  </si>
  <si>
    <t>bis 5.600 kWh</t>
  </si>
  <si>
    <t>über 55.600 kWh</t>
  </si>
  <si>
    <t>Anmerkungen</t>
  </si>
  <si>
    <t>Energie AG Oberösterreich Trading GmbH</t>
  </si>
  <si>
    <t>AT900889</t>
  </si>
  <si>
    <t>EHA Energie-Handels-Gesellschaft mbH &amp; Co. KG</t>
  </si>
  <si>
    <t>RWE Supply &amp; Trading GmbH</t>
  </si>
  <si>
    <t>Verbund AG</t>
  </si>
  <si>
    <t>AT900829</t>
  </si>
  <si>
    <t>AT900029</t>
  </si>
  <si>
    <t>AT900769</t>
  </si>
  <si>
    <t>AT901299</t>
  </si>
  <si>
    <t>Gazprom Export LLC</t>
  </si>
  <si>
    <t>AT901201</t>
  </si>
  <si>
    <t>goldgas GmbH</t>
  </si>
  <si>
    <t>AT901229</t>
  </si>
  <si>
    <t>Greenhouse Power GmbH</t>
  </si>
  <si>
    <t>AT901179</t>
  </si>
  <si>
    <t>AT901169</t>
  </si>
  <si>
    <t>TERAWATT International Stromhandelsgesellschaft m.b.H</t>
  </si>
  <si>
    <t>AT901139</t>
  </si>
  <si>
    <t>AT901279</t>
  </si>
  <si>
    <t>AT901189</t>
  </si>
  <si>
    <t>VNG Austria GmbH</t>
  </si>
  <si>
    <t>AT901349</t>
  </si>
  <si>
    <t>AT551079</t>
  </si>
  <si>
    <t>ENI S.p.A.</t>
  </si>
  <si>
    <t>Insgesamt</t>
  </si>
  <si>
    <t>bis 278 MWh/a</t>
  </si>
  <si>
    <t>MWh</t>
  </si>
  <si>
    <t>über 5.600 kWh bis 55.600 kWh</t>
  </si>
  <si>
    <t>Meldetermine:</t>
  </si>
  <si>
    <t>Anzahl</t>
  </si>
  <si>
    <t>durchschnittliche Bearbeitungsdauer</t>
  </si>
  <si>
    <t>Beschwerden und Anfragen</t>
  </si>
  <si>
    <t>AT901389</t>
  </si>
  <si>
    <t>AT900209</t>
  </si>
  <si>
    <t>AT900969</t>
  </si>
  <si>
    <t>AT901009</t>
  </si>
  <si>
    <t>AT900989</t>
  </si>
  <si>
    <t>AT901419</t>
  </si>
  <si>
    <t>MONTANA Energie Handel AT GmbH</t>
  </si>
  <si>
    <t>natGAS Aktiengesellschaft</t>
  </si>
  <si>
    <t>AT901479</t>
  </si>
  <si>
    <t>voestalpine Rohstoffbeschaffungs GmbH</t>
  </si>
  <si>
    <t>Energie Graz GmbH &amp; Co KG</t>
  </si>
  <si>
    <t>Energie Ried GmbH</t>
  </si>
  <si>
    <t>GAS CONNECT AUSTRIA GmbH</t>
  </si>
  <si>
    <t>Gasnetz Veitsch</t>
  </si>
  <si>
    <t>KNG-Kärnten Netz GmbH</t>
  </si>
  <si>
    <t>Salzburg Netz GmbH</t>
  </si>
  <si>
    <t>Stadtbetriebe Steyr GmbH</t>
  </si>
  <si>
    <t>AT901319</t>
  </si>
  <si>
    <t>GETEC ENERGIE AG</t>
  </si>
  <si>
    <t>WINGAS GmbH</t>
  </si>
  <si>
    <t>Netz Niederösterreich GmbH</t>
  </si>
  <si>
    <t>Vorarlberger Energienetze GmbH</t>
  </si>
  <si>
    <t>WIENER NETZE GmbH</t>
  </si>
  <si>
    <t>Größen-
klassen</t>
  </si>
  <si>
    <t>AT901569</t>
  </si>
  <si>
    <t>GEN-I Vienna GmbH</t>
  </si>
  <si>
    <t>AT901539</t>
  </si>
  <si>
    <t>redgas GmbH</t>
  </si>
  <si>
    <t>AT901519</t>
  </si>
  <si>
    <t>Wien Energie GmbH</t>
  </si>
  <si>
    <t>AT901649</t>
  </si>
  <si>
    <t>Gutmann GmbH</t>
  </si>
  <si>
    <t>GasVersorgung Süddeutschland GmbH</t>
  </si>
  <si>
    <t>AT901769</t>
  </si>
  <si>
    <t>AT901729</t>
  </si>
  <si>
    <t>Energie Steiermark Business GmbH</t>
  </si>
  <si>
    <t>Energie Steiermark Kunden GmbH</t>
  </si>
  <si>
    <t>GEOPLIN d.o.o LJUBLJANA</t>
  </si>
  <si>
    <t>AT901679</t>
  </si>
  <si>
    <t>MAXENERGY Austria Handels GmbH</t>
  </si>
  <si>
    <t>AT901739</t>
  </si>
  <si>
    <t>Gazprom Austria GmbH</t>
  </si>
  <si>
    <t>AT901759</t>
  </si>
  <si>
    <t>Stadtwerke Bietigheim-Bissingen GmbH</t>
  </si>
  <si>
    <t>AT901789</t>
  </si>
  <si>
    <t>Leu Energie Austria GmbH</t>
  </si>
  <si>
    <t>AT901809</t>
  </si>
  <si>
    <t>Danske Commodities A/S</t>
  </si>
  <si>
    <t>AT901859</t>
  </si>
  <si>
    <t>eww ag</t>
  </si>
  <si>
    <t>Energie Burgenland Vertrieb GmbH &amp; Co KG</t>
  </si>
  <si>
    <t>easy green energy GmbH &amp; Co KG</t>
  </si>
  <si>
    <t>Energienetze Steiermark GmbH</t>
  </si>
  <si>
    <t>Netz Oberösterreich GmbH</t>
  </si>
  <si>
    <t>Haushalte</t>
  </si>
  <si>
    <t>Nicht-Haushalte</t>
  </si>
  <si>
    <t>von 278 MWh/a bis 400 MWh/a</t>
  </si>
  <si>
    <t>von 400 MWh/a bis 2.778 MWh/a</t>
  </si>
  <si>
    <t>von 2.778 MWh/a bis 5.595 MWh/a</t>
  </si>
  <si>
    <t>von 5.595 MWh/a bis 27.778 MWh/a</t>
  </si>
  <si>
    <t>von 27.778 MWh/a bis 277.778 MWh/a</t>
  </si>
  <si>
    <t>TT.MM.JJJJ</t>
  </si>
  <si>
    <t>(1) Auf Endverbraucher (Verbrauchstelle / Standort) bezogen.</t>
  </si>
  <si>
    <t>(2) Jeweils auf Zählpunkte bezogen.</t>
  </si>
  <si>
    <t>n</t>
  </si>
  <si>
    <t>Datum
(Gastag)</t>
  </si>
  <si>
    <t>d (*)</t>
  </si>
  <si>
    <t>Anzahl Zählpunkte</t>
  </si>
  <si>
    <t>als 'Erstversorger' (1)</t>
  </si>
  <si>
    <t>als 'Zweitversorger' (2)</t>
  </si>
  <si>
    <t>Kunden als "Erstversorger"</t>
  </si>
  <si>
    <t>Kunden als "Zweitversorger"</t>
  </si>
  <si>
    <t>Speicherinhalt für "Inland"</t>
  </si>
  <si>
    <t>... davon Kraftwerke der öffentlichen Erzeuger (1)</t>
  </si>
  <si>
    <t>Größen- 
klassen</t>
  </si>
  <si>
    <t>auf die Energiepreise erhobene Steuern, Abgaben, Gebühren und sonstige staatlich verursachte Belastungen und Entgelte</t>
  </si>
  <si>
    <r>
      <t>reiner Energiepreis</t>
    </r>
    <r>
      <rPr>
        <sz val="10"/>
        <rFont val="Arial"/>
        <family val="2"/>
      </rPr>
      <t xml:space="preserve"> 
(2)</t>
    </r>
  </si>
  <si>
    <t>Umsatzsteuer</t>
  </si>
  <si>
    <r>
      <t>Mengengewichtete durchschnittliche Preiskomponenten</t>
    </r>
    <r>
      <rPr>
        <sz val="12"/>
        <rFont val="Arial"/>
        <family val="2"/>
      </rPr>
      <t xml:space="preserve"> (1)</t>
    </r>
  </si>
  <si>
    <t>Kundenbeschwerden und -anfragen</t>
  </si>
  <si>
    <t>technische</t>
  </si>
  <si>
    <t>sonstige</t>
  </si>
  <si>
    <t>Kunden-beschwerden</t>
  </si>
  <si>
    <t>verrechnungs-relevante</t>
  </si>
  <si>
    <t>Gebrauchsabgabe</t>
  </si>
  <si>
    <t>Abgabe an Endverbraucher</t>
  </si>
  <si>
    <t>Energie Direct Mineralölhandelsges.m.b.H.</t>
  </si>
  <si>
    <t>AT901959</t>
  </si>
  <si>
    <t>Energie Steiermark Natur GmbH</t>
  </si>
  <si>
    <t>AT901889</t>
  </si>
  <si>
    <t>AT901929</t>
  </si>
  <si>
    <t>Grünwelt Energie GmbH</t>
  </si>
  <si>
    <t>AT902009</t>
  </si>
  <si>
    <t>KEHAG Energiehandel GmbH</t>
  </si>
  <si>
    <t>AT902059</t>
  </si>
  <si>
    <t>LCG Energy GmbH</t>
  </si>
  <si>
    <t>AT901989</t>
  </si>
  <si>
    <t>MAINGAU Energie GmbH</t>
  </si>
  <si>
    <t>AT901979</t>
  </si>
  <si>
    <t>McGas GmbH</t>
  </si>
  <si>
    <t>AT901969</t>
  </si>
  <si>
    <t>oekostrom GmbH für Vertrieb, Planung und Energiedienstleistungen</t>
  </si>
  <si>
    <t>AT901999</t>
  </si>
  <si>
    <t>OMV Gas Marketing &amp; Trading GmbH</t>
  </si>
  <si>
    <t>Sturm Energie GmbH</t>
  </si>
  <si>
    <t>AT901919</t>
  </si>
  <si>
    <t>TopEnergy Service GmbH</t>
  </si>
  <si>
    <t>AT901939</t>
  </si>
  <si>
    <t>andere Steuern und Abgaben</t>
  </si>
  <si>
    <t>GEN-I, trgovanje in prodaja elektricne energije, d.o.o.</t>
  </si>
  <si>
    <t>Geoplin d.o.o. Ljubljana</t>
  </si>
  <si>
    <t>GETEC Energie AG</t>
  </si>
  <si>
    <t>KELAG-Kärntner Elektrizitäts-Aktiengesellschaft</t>
  </si>
  <si>
    <t>Novatek Gas &amp; Power GmbH</t>
  </si>
  <si>
    <t>Shell Energy Europe ltd</t>
  </si>
  <si>
    <t>Südwestdeutsche Stromhandels GmbH</t>
  </si>
  <si>
    <t>WIEN ENERGIE GmbH</t>
  </si>
  <si>
    <t>AT901509</t>
  </si>
  <si>
    <t>AT901159</t>
  </si>
  <si>
    <t>AT901100</t>
  </si>
  <si>
    <t>AT900019</t>
  </si>
  <si>
    <t>AT900959</t>
  </si>
  <si>
    <t>AT900879</t>
  </si>
  <si>
    <t>AT900129</t>
  </si>
  <si>
    <t>AT900799</t>
  </si>
  <si>
    <t>AT901019</t>
  </si>
  <si>
    <t>AT901059</t>
  </si>
  <si>
    <t>AT901559</t>
  </si>
  <si>
    <t>AT901619</t>
  </si>
  <si>
    <t>AT901259</t>
  </si>
  <si>
    <t>AT901329</t>
  </si>
  <si>
    <t>AT901269</t>
  </si>
  <si>
    <t>AT900099</t>
  </si>
  <si>
    <t>AT900979</t>
  </si>
  <si>
    <t>AT901149</t>
  </si>
  <si>
    <t>AT901829</t>
  </si>
  <si>
    <t>AT901589</t>
  </si>
  <si>
    <t>AT900259</t>
  </si>
  <si>
    <t>AT900909</t>
  </si>
  <si>
    <t>AT900189</t>
  </si>
  <si>
    <t>AT901499</t>
  </si>
  <si>
    <t>AT901749</t>
  </si>
  <si>
    <t>AT901049</t>
  </si>
  <si>
    <t>AT901369</t>
  </si>
  <si>
    <t>AT901549</t>
  </si>
  <si>
    <t>AT901309</t>
  </si>
  <si>
    <t>MWh / EV</t>
  </si>
  <si>
    <t>Anzahl / Dauer</t>
  </si>
  <si>
    <t>Kontrollwert MWh je Endverbraucher</t>
  </si>
  <si>
    <t>astora GmbH &amp; Co. KG</t>
  </si>
  <si>
    <t>GSA LLC</t>
  </si>
  <si>
    <t>OMV Gas Storage GmbH</t>
  </si>
  <si>
    <t>RAG Energy Storage GmbH</t>
  </si>
  <si>
    <t>Uniper Energy Storage GmbH</t>
  </si>
  <si>
    <t>Wiener Erdgasspeicher GmbH</t>
  </si>
  <si>
    <t>AT900059</t>
  </si>
  <si>
    <t>Erdgas - Speicherunternehmen bzw. Betreiber von Speicheranlagen</t>
  </si>
  <si>
    <t>Speicherunternehmen bzw. Betreiber von Speicheranlagen</t>
  </si>
  <si>
    <t>Firmenname</t>
  </si>
  <si>
    <t>..davon Versorger-wechsel</t>
  </si>
  <si>
    <t>… davon Versorger-wechsel</t>
  </si>
  <si>
    <t>Gesamt</t>
  </si>
  <si>
    <t>Tag</t>
  </si>
  <si>
    <t>Tageswerte bis 14 Uhr des jeweiligen Mittwochs</t>
  </si>
  <si>
    <t>Zählpunkte zum 31. Dezember</t>
  </si>
  <si>
    <t xml:space="preserve"> Zugänge</t>
  </si>
  <si>
    <t>Abgänge</t>
  </si>
  <si>
    <t>Endver-braucher zum 31. Dezember</t>
  </si>
  <si>
    <t>Kunden unter Berufung auf Grundver-sorgung 
zum 31. Dezember</t>
  </si>
  <si>
    <t>letzte Mahnungen mit einge-schriebenem Brief</t>
  </si>
  <si>
    <t>Produkt-wechsel auf Kunden-wunsch</t>
  </si>
  <si>
    <t>(1) Der anzugebende durchschnittliche Preis soll den Durchschnittserlös pro kWh der Lieferanten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</si>
  <si>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 davon Kraftwerke der öffentlichen Erzeuger (5)</t>
  </si>
  <si>
    <t>(3) Gegebenenfalls anführen.</t>
  </si>
  <si>
    <t>andere (3)</t>
  </si>
  <si>
    <t>Verbraucherkategorien und Größenklassen (4)</t>
  </si>
  <si>
    <t>(4)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</si>
  <si>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(5) Kraftwerke entsprechend Anlage 1 I Z. 1 lit. e GMMO-VO 2012 von öffentlichen Erzeugern</t>
  </si>
  <si>
    <t>Für die österreichische Endverbraucherversorgung verfügbare Speicherinhalte</t>
  </si>
  <si>
    <t>Rechnungen nach Beendigung des Vertrags-verhältnisses</t>
  </si>
  <si>
    <t>… davon Endab-rechnungen später als sechs Wochen</t>
  </si>
  <si>
    <t>(*) auf ganze Arbeitstage gerundet</t>
  </si>
  <si>
    <t>Gasversorger</t>
  </si>
  <si>
    <t>Zur eindeutigen Kennzeichnung der Versorger können der jeweilige Firmenname oder die EIC-Nummer ausgewählt werden (default-mäßig ist der Firmenname eingestellt).</t>
  </si>
  <si>
    <t>Eingabeart für Versorger wählen</t>
  </si>
  <si>
    <t>Abgabe als 'Zweitversorger' nach Bilanzgruppen</t>
  </si>
  <si>
    <t>Abgabe</t>
  </si>
  <si>
    <t>Summe</t>
  </si>
  <si>
    <t>Anzahl Endverbraucher / 
Kunden, Rechnungen</t>
  </si>
  <si>
    <t>Verbraucherkategorien und Größenklassen</t>
  </si>
  <si>
    <t>Verbraucherkategorien und Netzgebiete</t>
  </si>
  <si>
    <t>Netzgebiete</t>
  </si>
  <si>
    <t>Nicht - Haushalte</t>
  </si>
  <si>
    <t>Kontrollwert MWh je Zählpunkt</t>
  </si>
  <si>
    <t>Versorgerstruktur Abgabe</t>
  </si>
  <si>
    <t>Versorgerstruktur Anzahl</t>
  </si>
  <si>
    <t>Versorgerstruktur Netzgebiet</t>
  </si>
  <si>
    <r>
      <rPr>
        <b/>
        <sz val="10"/>
        <rFont val="Arial"/>
        <family val="2"/>
      </rPr>
      <t>Tageserhebung</t>
    </r>
    <r>
      <rPr>
        <sz val="10"/>
        <rFont val="Arial"/>
        <family val="2"/>
      </rPr>
      <t xml:space="preserve"> (Tabellenblatt </t>
    </r>
    <r>
      <rPr>
        <b/>
        <sz val="10"/>
        <rFont val="Arial"/>
        <family val="2"/>
      </rPr>
      <t>TT_SpV)</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</si>
  <si>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</si>
  <si>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</si>
  <si>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r>
      <rPr>
        <b/>
        <sz val="10"/>
        <rFont val="Arial"/>
        <family val="2"/>
      </rPr>
      <t>Bitte ausfüllen, wenn keine Speicherverträge</t>
    </r>
    <r>
      <rPr>
        <sz val="10"/>
        <rFont val="Arial"/>
        <family val="2"/>
      </rPr>
      <t xml:space="preserve"> 
(Leermeldung Speicherinhalt für Inland / Tabellenblatt 'TT_SpV')</t>
    </r>
  </si>
  <si>
    <r>
      <rPr>
        <b/>
        <sz val="10"/>
        <rFont val="Arial"/>
        <family val="2"/>
      </rPr>
      <t>Bitte ausfüllen, wenn keine Rechnungen im 1. Halbjahr</t>
    </r>
    <r>
      <rPr>
        <sz val="10"/>
        <rFont val="Arial"/>
        <family val="2"/>
      </rPr>
      <t xml:space="preserve">
(Leermeldung Preise / Tabellenblatt 'HH_Preis')</t>
    </r>
  </si>
  <si>
    <r>
      <rPr>
        <b/>
        <sz val="10"/>
        <rFont val="Arial"/>
        <family val="2"/>
      </rPr>
      <t>Bitte ausfüllen, wenn keine Mahnungen mit eingeschriebenen Brief</t>
    </r>
    <r>
      <rPr>
        <sz val="10"/>
        <rFont val="Arial"/>
        <family val="2"/>
      </rPr>
      <t xml:space="preserve">
(Leermeldung letzte Mahnungen mit eingeschriebenem Brief / Tabellenblatt 'JJ_Netzgebiet')</t>
    </r>
  </si>
  <si>
    <r>
      <rPr>
        <b/>
        <sz val="10"/>
        <rFont val="Arial"/>
        <family val="2"/>
      </rPr>
      <t>Bitte ausfüllen, wenn keine Rechnungen im 2. Halbjahr</t>
    </r>
    <r>
      <rPr>
        <sz val="10"/>
        <rFont val="Arial"/>
        <family val="2"/>
      </rPr>
      <t xml:space="preserve">
(Leermeldung Preise / Tabellenblatt 'HH_Preis')</t>
    </r>
  </si>
  <si>
    <r>
      <rPr>
        <b/>
        <sz val="10"/>
        <rFont val="Arial"/>
        <family val="2"/>
      </rPr>
      <t>Bitte ausfüllen, wenn keine Produktwechsel</t>
    </r>
    <r>
      <rPr>
        <sz val="10"/>
        <rFont val="Arial"/>
        <family val="2"/>
      </rPr>
      <t xml:space="preserve">
(Leermeldung Produktwechsel auf Kundenwunsch / Tabellenblatt 'JJ_Anz')</t>
    </r>
  </si>
  <si>
    <r>
      <rPr>
        <b/>
        <sz val="10"/>
        <rFont val="Arial"/>
        <family val="2"/>
      </rPr>
      <t>Bitte ausfüllen, wenn keine Endverbraucher</t>
    </r>
    <r>
      <rPr>
        <sz val="10"/>
        <rFont val="Arial"/>
        <family val="2"/>
      </rPr>
      <t xml:space="preserve">
(Leermeldung Preise und Versorgerstruktur / Tabellenblätter 'HH_Preis' und 'JJ_*')</t>
    </r>
  </si>
  <si>
    <r>
      <rPr>
        <b/>
        <sz val="10"/>
        <rFont val="Arial"/>
        <family val="2"/>
      </rPr>
      <t>Bitte ausfüllen, wenn keine Kunden in Grundversorgung</t>
    </r>
    <r>
      <rPr>
        <sz val="10"/>
        <rFont val="Arial"/>
        <family val="2"/>
      </rPr>
      <t xml:space="preserve">
(Leermeldung Kunden unter Berufung auf Grundversorgung  / Tabellenblatt 'JJ_Anz')</t>
    </r>
  </si>
  <si>
    <t>(2) Der „reine Energiepreis“ umfasst insbesondere den Arbeits- und, gegebenenfalls Leistungspreis oder die Grundpauschale, sowie eventuelle Rabatte, jedoch keine Steuern, Abgaben und „Gebühren [oder] sonstige staatlich verursachte Belastungen und Entgelte“.
Er enthält auch keine Systemnutzungsentgelte und beruht keinesfalls auf Angebotspreisen.</t>
  </si>
  <si>
    <t>(1) Abgabemenge des meldepflichtigen Versorgers an Endverbraucher, deren Zählpunkte dem meldepflichtigen Versorger selbst zugeordnet sind.</t>
  </si>
  <si>
    <t>(2) Abgabemenge des meldepflichtigen Versorgers an Endverbraucher, deren Zählpunkte nicht dem meldepflichtigen Versorger selbst zugeordnet sind.</t>
  </si>
  <si>
    <t>AT901459</t>
  </si>
  <si>
    <t>Uniper Global Commodities SE</t>
  </si>
  <si>
    <t>RhönEnergie Fulda GmbH</t>
  </si>
  <si>
    <t>AT902069</t>
  </si>
  <si>
    <t>Schlaustrom GmbH</t>
  </si>
  <si>
    <t>LINZ GAS VERTRIEB GMBH &amp; CO KG</t>
  </si>
  <si>
    <t>AT901529</t>
  </si>
  <si>
    <t>Bilanzgruppe (BGV)</t>
  </si>
  <si>
    <t>21X000000001160J</t>
  </si>
  <si>
    <t>25X-GSALLC-----E</t>
  </si>
  <si>
    <t>25X-OMVGASSTORA5</t>
  </si>
  <si>
    <t>25X-RAGENERGYSTV</t>
  </si>
  <si>
    <t>21X000000001127H</t>
  </si>
  <si>
    <t>EIC-Nummer / Kennung</t>
  </si>
  <si>
    <t>Erdgas Versorger
Firmenname</t>
  </si>
  <si>
    <t>EC-Nummer /
Kennung</t>
  </si>
  <si>
    <t>über 1.111.111 MWh/a</t>
  </si>
  <si>
    <t>Bayerngas Energy GmbH</t>
  </si>
  <si>
    <t>AT902129</t>
  </si>
  <si>
    <t>ENGIE Energie GmbH</t>
  </si>
  <si>
    <t>Envitra Energiehandel Ges.m.b.H</t>
  </si>
  <si>
    <t>AT901909</t>
  </si>
  <si>
    <t>AT901899</t>
  </si>
  <si>
    <t>AT902029</t>
  </si>
  <si>
    <t>Ompex AG</t>
  </si>
  <si>
    <t>AT902049</t>
  </si>
  <si>
    <t>Open Energy Platform AG</t>
  </si>
  <si>
    <t>AT902039</t>
  </si>
  <si>
    <t>AT500009</t>
  </si>
  <si>
    <t>AT600019</t>
  </si>
  <si>
    <t>von 277.778 MWh/a bis 1.111.111 MWh/a</t>
  </si>
  <si>
    <t>Centrex Italia S.p.A.</t>
  </si>
  <si>
    <t>AT902109</t>
  </si>
  <si>
    <t>Doppler Gas GmbH</t>
  </si>
  <si>
    <t>AT902229</t>
  </si>
  <si>
    <t>Enstroga GmbH</t>
  </si>
  <si>
    <t>AT902169</t>
  </si>
  <si>
    <t>Fulminant Energie GmbH</t>
  </si>
  <si>
    <t>AT902199</t>
  </si>
  <si>
    <t>Gas Natural Europe S.A.S.</t>
  </si>
  <si>
    <t>AT902099</t>
  </si>
  <si>
    <t>KELAG Energie &amp; Wärme GmbH</t>
  </si>
  <si>
    <t>AT902209</t>
  </si>
  <si>
    <t>LINZ STROM GAS WÄRME GmbH</t>
  </si>
  <si>
    <t>MFGK Austria GmbH</t>
  </si>
  <si>
    <t>AT902149</t>
  </si>
  <si>
    <t>RAG Austria AG</t>
  </si>
  <si>
    <t>Verbund Thermal Power Gmbh &amp; Co KG</t>
  </si>
  <si>
    <t>Leermeldung</t>
  </si>
  <si>
    <r>
      <rPr>
        <b/>
        <sz val="10"/>
        <rFont val="Arial"/>
        <family val="2"/>
      </rPr>
      <t>Datenschutzhinweis gemäß Art 13 Abs. 1 und 2 DSGVO</t>
    </r>
    <r>
      <rPr>
        <sz val="10"/>
        <rFont val="Arial"/>
        <family val="2"/>
      </rPr>
      <t>:
Die E-Control verarbeitet die mit diesem Formular erhobenen Daten einerseits zu statistischen Zwecken und andererseits zur Wahrnehmung der Überwachungsaufgaben.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iVm § 7 Abs. 1 Energie-Control-Gesetz (BGBl. I Nr. 110/2010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</si>
  <si>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davon Ausgleichsbetrag 
gem. § 21 EEffG</t>
  </si>
  <si>
    <t>AT902119</t>
  </si>
  <si>
    <t>AT902089</t>
  </si>
  <si>
    <t>AT500139</t>
  </si>
  <si>
    <t>AT901659</t>
  </si>
  <si>
    <t>AT500079</t>
  </si>
  <si>
    <t>AT902159</t>
  </si>
  <si>
    <t>envitra Energiehandel Ges.m.b.H</t>
  </si>
  <si>
    <t>AT902079</t>
  </si>
  <si>
    <t>AT902019</t>
  </si>
  <si>
    <t>AT500109</t>
  </si>
  <si>
    <t>Gunvor International B.V.</t>
  </si>
  <si>
    <t>KELAG - Kärntner Elektrizitäts- Aktiengesellschaft</t>
  </si>
  <si>
    <t>AT500089</t>
  </si>
  <si>
    <t>Liechtensteinische Gasversorgung</t>
  </si>
  <si>
    <t>AT902139</t>
  </si>
  <si>
    <t>AT500149</t>
  </si>
  <si>
    <t>AT500049</t>
  </si>
  <si>
    <t>PGNiG Supply &amp; Trading GmbH</t>
  </si>
  <si>
    <t>AT500029</t>
  </si>
  <si>
    <t>AT500159</t>
  </si>
  <si>
    <t>AT040000</t>
  </si>
  <si>
    <t xml:space="preserve">EHA Energie-Handels-Gesellschaft mbH &amp; Co. KG </t>
  </si>
  <si>
    <t xml:space="preserve">Energie Steiermark Business GmbH </t>
  </si>
  <si>
    <t xml:space="preserve">ENI S.p.A. </t>
  </si>
  <si>
    <t xml:space="preserve">GETEC Energie AG </t>
  </si>
  <si>
    <t xml:space="preserve">natGas Aktiengesellschaft </t>
  </si>
  <si>
    <t xml:space="preserve">OMV Gas Marketing &amp; Trading GmbH </t>
  </si>
  <si>
    <t xml:space="preserve">Salzburg AG für Energie, Verkehr und Telekommunikation </t>
  </si>
  <si>
    <t xml:space="preserve">Südwestdeutsche Stromhandels GmbH </t>
  </si>
  <si>
    <t xml:space="preserve">Uniper Global Commodities SE </t>
  </si>
  <si>
    <t>Spotty Smart Energy Partner GmbH</t>
  </si>
  <si>
    <t>AT902279</t>
  </si>
  <si>
    <t>Stadtwerke Augsburg Energie GmbH</t>
  </si>
  <si>
    <t>AT902249</t>
  </si>
  <si>
    <t>Energie AG Oberösterreich Vertrieb GmbH</t>
  </si>
  <si>
    <t>Shell Energy Europe BV</t>
  </si>
  <si>
    <t>AT902259</t>
  </si>
  <si>
    <t>Kunden-
anfragen</t>
  </si>
  <si>
    <r>
      <rPr>
        <b/>
        <sz val="10"/>
        <rFont val="Arial"/>
        <family val="2"/>
      </rPr>
      <t>Bitte ausfüllen, wenn keine Kundenanfragen eingeganen sind</t>
    </r>
    <r>
      <rPr>
        <sz val="10"/>
        <rFont val="Arial"/>
        <family val="2"/>
      </rPr>
      <t xml:space="preserve">
(Leermeldung Kundenanfragen / Tabellenblatt 'JJ_BAMM')</t>
    </r>
  </si>
  <si>
    <r>
      <rPr>
        <b/>
        <sz val="10"/>
        <rFont val="Arial"/>
        <family val="2"/>
      </rPr>
      <t>Bitte ausfüllen, wenn keine Kundenbeschwerden eingeganen sind</t>
    </r>
    <r>
      <rPr>
        <sz val="10"/>
        <rFont val="Arial"/>
        <family val="2"/>
      </rPr>
      <t xml:space="preserve">
(Leermeldung Kundenbeschwerden / Tabellenblatt 'JJ_BAMM')</t>
    </r>
  </si>
  <si>
    <t>illwerke vkw AG</t>
  </si>
  <si>
    <t>Elektrizitätswerke Reutte AG</t>
  </si>
  <si>
    <t>EWW AG</t>
  </si>
  <si>
    <t>LINZ NETZ GmbH</t>
  </si>
  <si>
    <t>Netz Burgenland GmbH</t>
  </si>
  <si>
    <t>AT902289</t>
  </si>
  <si>
    <t>Stadtwerke Klagenfurt AG</t>
  </si>
  <si>
    <t>AT902299</t>
  </si>
  <si>
    <t>VERBUND Energy4Business GmbH</t>
  </si>
  <si>
    <t>Kontaktadresse:</t>
  </si>
  <si>
    <t>Datenübermittlung mittels Fileshare:</t>
  </si>
  <si>
    <t>https://statistics.e-control.at/</t>
  </si>
  <si>
    <t>Axpo Solution AG</t>
  </si>
  <si>
    <t>AVIA Energy Austria GmbH</t>
  </si>
  <si>
    <t>AT902329</t>
  </si>
  <si>
    <t>Energie AG Oberösterreich Vertrieb GmbH (sigi)</t>
  </si>
  <si>
    <t>E.ON Energie Österreich GmbH</t>
  </si>
  <si>
    <t>Felix Energie GmbH</t>
  </si>
  <si>
    <t>AT902359</t>
  </si>
  <si>
    <t>Scholt Energy Trading B.V.</t>
  </si>
  <si>
    <t>AT902349</t>
  </si>
  <si>
    <t>AT901779</t>
  </si>
  <si>
    <t>Axpo Solutions AG</t>
  </si>
  <si>
    <t>AT902339</t>
  </si>
  <si>
    <t>MVM CEEnergy Zrt.</t>
  </si>
  <si>
    <t>First Energy AG Niederlassung Österreich</t>
  </si>
  <si>
    <t>(3) Bei unterjährigen Zu- und Abgängen ist jeweils die prognostizierte Jahresabgabemenge (Vertragsmenge) zu berücksichtigen.</t>
  </si>
  <si>
    <t>an neu versorgte (3)</t>
  </si>
  <si>
    <t>..davon an Versorgerwechsel (3)</t>
  </si>
  <si>
    <t>an nicht mehr versorgte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</si>
</sst>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0.000"/>
    <numFmt numFmtId="168" formatCode="_-[$€]\ * #,##0.00_-;\-[$€]\ * #,##0.00_-;_-[$€]\ * &quot;-&quot;??_-;_-@_-"/>
    <numFmt numFmtId="169" formatCode="#,##0,_)"/>
    <numFmt numFmtId="170" formatCode="#,##0.000\ "/>
    <numFmt numFmtId="171" formatCode="#,##0.000\ \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s>
  <fills count="10">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22"/>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39"/>
      </left>
      <right style="thin">
        <color indexed="39"/>
      </right>
      <top style="thin">
        <color indexed="39"/>
      </top>
      <bottom style="thin">
        <color indexed="39"/>
      </bottom>
      <diagonal/>
    </border>
    <border>
      <left style="thin">
        <color rgb="FFB2B2B2"/>
      </left>
      <right style="thin">
        <color rgb="FFB2B2B2"/>
      </right>
      <top style="thin">
        <color rgb="FFB2B2B2"/>
      </top>
      <bottom style="thin">
        <color rgb="FFB2B2B2"/>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s>
  <cellStyleXfs count="1273">
    <xf numFmtId="0" fontId="0" fillId="0" borderId="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12" fillId="0" borderId="0"/>
    <xf numFmtId="0" fontId="16" fillId="0" borderId="0"/>
    <xf numFmtId="0" fontId="12" fillId="0" borderId="0"/>
    <xf numFmtId="0" fontId="25"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3" fillId="0" borderId="0"/>
    <xf numFmtId="0" fontId="10" fillId="0" borderId="0"/>
    <xf numFmtId="0" fontId="9" fillId="0" borderId="0"/>
    <xf numFmtId="0" fontId="9" fillId="0" borderId="0"/>
    <xf numFmtId="0" fontId="12" fillId="0" borderId="0"/>
    <xf numFmtId="0" fontId="28" fillId="0" borderId="0"/>
    <xf numFmtId="0" fontId="23"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6" applyNumberFormat="0" applyFont="0" applyAlignment="0" applyProtection="0"/>
    <xf numFmtId="0" fontId="12" fillId="0" borderId="0"/>
    <xf numFmtId="16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9" fontId="29" fillId="0" borderId="0" applyFill="0" applyBorder="0" applyProtection="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30" fillId="0" borderId="0" applyNumberFormat="0" applyFill="0" applyBorder="0" applyAlignment="0" applyProtection="0"/>
    <xf numFmtId="0" fontId="23" fillId="0" borderId="0"/>
    <xf numFmtId="0" fontId="12" fillId="0" borderId="0"/>
    <xf numFmtId="0" fontId="12" fillId="0" borderId="0"/>
    <xf numFmtId="0" fontId="23"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8"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8" fontId="12" fillId="0" borderId="0" applyFont="0" applyFill="0" applyBorder="0" applyAlignment="0" applyProtection="0"/>
    <xf numFmtId="166" fontId="23"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3" fillId="0" borderId="0"/>
    <xf numFmtId="0" fontId="23"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23" fillId="0" borderId="0"/>
    <xf numFmtId="0" fontId="6" fillId="0" borderId="0"/>
    <xf numFmtId="0" fontId="6" fillId="0" borderId="0"/>
    <xf numFmtId="43" fontId="6" fillId="0" borderId="0" applyFont="0" applyFill="0" applyBorder="0" applyAlignment="0" applyProtection="0"/>
    <xf numFmtId="0" fontId="6" fillId="2" borderId="16" applyNumberFormat="0" applyFont="0" applyAlignment="0" applyProtection="0"/>
    <xf numFmtId="43" fontId="5" fillId="0" borderId="0" applyFont="0" applyFill="0" applyBorder="0" applyAlignment="0" applyProtection="0"/>
    <xf numFmtId="0" fontId="5" fillId="2" borderId="16"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6" applyNumberFormat="0" applyFont="0" applyAlignment="0" applyProtection="0"/>
    <xf numFmtId="43" fontId="3" fillId="0" borderId="0" applyFont="0" applyFill="0" applyBorder="0" applyAlignment="0" applyProtection="0"/>
    <xf numFmtId="0" fontId="3" fillId="2" borderId="1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57">
    <xf numFmtId="0" fontId="0" fillId="0" borderId="0" xfId="0"/>
    <xf numFmtId="0" fontId="12" fillId="0" borderId="0" xfId="5" applyFont="1" applyAlignment="1" applyProtection="1">
      <alignment horizontal="left" indent="1"/>
      <protection hidden="1"/>
    </xf>
    <xf numFmtId="0" fontId="12" fillId="0" borderId="0" xfId="5" applyFont="1" applyProtection="1">
      <protection hidden="1"/>
    </xf>
    <xf numFmtId="0" fontId="13" fillId="0" borderId="0" xfId="5" applyFont="1" applyAlignment="1" applyProtection="1">
      <alignment horizontal="left" indent="1"/>
      <protection hidden="1"/>
    </xf>
    <xf numFmtId="0" fontId="12" fillId="0" borderId="0" xfId="5" applyFont="1" applyAlignment="1" applyProtection="1">
      <alignment horizontal="justify" vertical="top"/>
      <protection hidden="1"/>
    </xf>
    <xf numFmtId="0" fontId="15" fillId="0" borderId="0" xfId="5" applyFont="1" applyProtection="1">
      <protection hidden="1"/>
    </xf>
    <xf numFmtId="0" fontId="12" fillId="0" borderId="0" xfId="7" applyNumberFormat="1" applyFont="1" applyAlignment="1" applyProtection="1">
      <alignment vertical="center"/>
      <protection hidden="1"/>
    </xf>
    <xf numFmtId="0" fontId="12" fillId="0" borderId="0" xfId="7" applyFont="1" applyAlignment="1" applyProtection="1">
      <alignment horizontal="left" vertical="center" indent="1"/>
      <protection hidden="1"/>
    </xf>
    <xf numFmtId="0" fontId="13" fillId="0" borderId="0" xfId="8" applyFont="1" applyAlignment="1" applyProtection="1">
      <alignment horizontal="left" indent="1"/>
      <protection hidden="1"/>
    </xf>
    <xf numFmtId="0" fontId="12" fillId="0" borderId="0" xfId="8" applyFont="1" applyProtection="1">
      <protection hidden="1"/>
    </xf>
    <xf numFmtId="0" fontId="12" fillId="0" borderId="0" xfId="7" applyFont="1" applyAlignment="1" applyProtection="1">
      <alignment horizontal="left" vertical="center"/>
      <protection hidden="1"/>
    </xf>
    <xf numFmtId="0" fontId="12" fillId="0" borderId="0" xfId="0" applyFont="1" applyProtection="1">
      <protection hidden="1"/>
    </xf>
    <xf numFmtId="0" fontId="12" fillId="0" borderId="0" xfId="7" applyFont="1" applyFill="1" applyProtection="1">
      <protection hidden="1"/>
    </xf>
    <xf numFmtId="0" fontId="12" fillId="0" borderId="0" xfId="7" applyFont="1" applyFill="1" applyAlignment="1" applyProtection="1">
      <alignment vertical="center"/>
      <protection hidden="1"/>
    </xf>
    <xf numFmtId="0" fontId="12" fillId="0" borderId="0" xfId="7" applyFont="1" applyProtection="1">
      <protection hidden="1"/>
    </xf>
    <xf numFmtId="0" fontId="12" fillId="0" borderId="0" xfId="7" applyFont="1" applyAlignment="1" applyProtection="1">
      <alignment horizontal="left" indent="1"/>
      <protection hidden="1"/>
    </xf>
    <xf numFmtId="0" fontId="13" fillId="0" borderId="0" xfId="7" applyFont="1" applyAlignment="1" applyProtection="1">
      <alignment horizontal="left" indent="1"/>
      <protection hidden="1"/>
    </xf>
    <xf numFmtId="0" fontId="12" fillId="0" borderId="0" xfId="7" applyFont="1" applyAlignment="1" applyProtection="1">
      <alignment vertical="center"/>
      <protection hidden="1"/>
    </xf>
    <xf numFmtId="49" fontId="12" fillId="0" borderId="0" xfId="7" applyNumberFormat="1" applyFon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15" xfId="0" applyFont="1" applyFill="1" applyBorder="1" applyProtection="1">
      <protection hidden="1"/>
    </xf>
    <xf numFmtId="0" fontId="12" fillId="0" borderId="0" xfId="3" applyFont="1" applyAlignment="1" applyProtection="1">
      <alignment horizontal="left" indent="1"/>
      <protection hidden="1"/>
    </xf>
    <xf numFmtId="0" fontId="12" fillId="0" borderId="0" xfId="3" applyFont="1" applyProtection="1">
      <protection hidden="1"/>
    </xf>
    <xf numFmtId="0" fontId="12" fillId="0" borderId="0" xfId="3" applyFont="1" applyBorder="1" applyProtection="1">
      <protection hidden="1"/>
    </xf>
    <xf numFmtId="0" fontId="13" fillId="0" borderId="0" xfId="3" applyFont="1" applyAlignment="1" applyProtection="1">
      <alignment horizontal="left" indent="1"/>
      <protection hidden="1"/>
    </xf>
    <xf numFmtId="0" fontId="12" fillId="0" borderId="0" xfId="5" applyFont="1" applyAlignment="1" applyProtection="1">
      <alignment vertical="center"/>
      <protection hidden="1"/>
    </xf>
    <xf numFmtId="16" fontId="14" fillId="0" borderId="0" xfId="0" applyNumberFormat="1" applyFont="1" applyAlignment="1" applyProtection="1">
      <alignment horizontal="left" vertical="center"/>
      <protection hidden="1"/>
    </xf>
    <xf numFmtId="0" fontId="0" fillId="0" borderId="0" xfId="0" applyAlignment="1">
      <alignment vertical="center"/>
    </xf>
    <xf numFmtId="165" fontId="21" fillId="3" borderId="2" xfId="7" applyNumberFormat="1" applyFont="1" applyFill="1" applyBorder="1" applyAlignment="1" applyProtection="1">
      <alignment horizontal="left" vertical="center" indent="1"/>
      <protection hidden="1"/>
    </xf>
    <xf numFmtId="49" fontId="14" fillId="4" borderId="1" xfId="7" applyNumberFormat="1" applyFont="1" applyFill="1" applyBorder="1" applyAlignment="1" applyProtection="1">
      <alignment horizontal="left" vertical="center" indent="1"/>
      <protection hidden="1"/>
    </xf>
    <xf numFmtId="49" fontId="14" fillId="4" borderId="13" xfId="7" applyNumberFormat="1" applyFont="1" applyFill="1" applyBorder="1" applyAlignment="1" applyProtection="1">
      <alignment horizontal="left" vertical="center" indent="1"/>
      <protection hidden="1"/>
    </xf>
    <xf numFmtId="0" fontId="12" fillId="4" borderId="3" xfId="7" applyFont="1" applyFill="1" applyBorder="1" applyAlignment="1" applyProtection="1">
      <alignment horizontal="center" vertical="center" wrapText="1"/>
      <protection hidden="1"/>
    </xf>
    <xf numFmtId="165" fontId="12" fillId="4" borderId="3" xfId="7" applyNumberFormat="1" applyFont="1" applyFill="1" applyBorder="1" applyAlignment="1" applyProtection="1">
      <alignment horizontal="center" vertical="center" wrapText="1"/>
      <protection hidden="1"/>
    </xf>
    <xf numFmtId="0" fontId="12" fillId="4" borderId="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17" xfId="7" applyNumberFormat="1" applyFont="1" applyFill="1" applyBorder="1" applyAlignment="1" applyProtection="1">
      <alignment horizontal="center" vertical="center" wrapText="1"/>
      <protection hidden="1"/>
    </xf>
    <xf numFmtId="0" fontId="12" fillId="4" borderId="18" xfId="7" applyNumberFormat="1" applyFont="1" applyFill="1" applyBorder="1" applyAlignment="1" applyProtection="1">
      <alignment horizontal="center" vertical="center" wrapText="1"/>
      <protection hidden="1"/>
    </xf>
    <xf numFmtId="0" fontId="12" fillId="0" borderId="0" xfId="7" applyFont="1" applyAlignment="1">
      <alignment vertical="center"/>
    </xf>
    <xf numFmtId="0" fontId="12" fillId="0" borderId="0" xfId="8" applyFont="1" applyAlignment="1" applyProtection="1">
      <alignment vertical="center"/>
      <protection hidden="1"/>
    </xf>
    <xf numFmtId="165" fontId="21" fillId="3" borderId="2" xfId="0" applyNumberFormat="1" applyFont="1" applyFill="1" applyBorder="1" applyAlignment="1" applyProtection="1">
      <alignment horizontal="left" vertical="center" indent="1"/>
      <protection hidden="1"/>
    </xf>
    <xf numFmtId="165" fontId="21" fillId="3" borderId="3" xfId="0" applyNumberFormat="1" applyFont="1" applyFill="1" applyBorder="1" applyAlignment="1" applyProtection="1">
      <alignment horizontal="left" vertical="center" indent="1"/>
      <protection hidden="1"/>
    </xf>
    <xf numFmtId="165" fontId="16" fillId="4" borderId="3" xfId="0" applyNumberFormat="1" applyFont="1" applyFill="1" applyBorder="1" applyAlignment="1" applyProtection="1">
      <alignment horizontal="left" vertical="center" indent="1"/>
      <protection hidden="1"/>
    </xf>
    <xf numFmtId="1" fontId="21" fillId="5" borderId="3" xfId="0" applyNumberFormat="1" applyFont="1" applyFill="1" applyBorder="1" applyAlignment="1" applyProtection="1">
      <alignment horizontal="left" vertical="center" indent="1"/>
      <protection locked="0"/>
    </xf>
    <xf numFmtId="0" fontId="12" fillId="4" borderId="1" xfId="7"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4" fillId="0" borderId="0" xfId="0" applyFont="1" applyFill="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7"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4" fillId="4" borderId="3" xfId="0" applyFont="1" applyFill="1" applyBorder="1" applyAlignment="1" applyProtection="1">
      <alignment horizontal="left" vertical="center" indent="1"/>
      <protection hidden="1"/>
    </xf>
    <xf numFmtId="0" fontId="27" fillId="0" borderId="0" xfId="0" applyFont="1" applyAlignment="1" applyProtection="1">
      <alignment horizontal="left" vertical="center" indent="1"/>
      <protection hidden="1"/>
    </xf>
    <xf numFmtId="0" fontId="12" fillId="4" borderId="26" xfId="7" applyFont="1" applyFill="1" applyBorder="1" applyAlignment="1" applyProtection="1">
      <alignment horizontal="left" vertical="center" indent="1"/>
      <protection hidden="1"/>
    </xf>
    <xf numFmtId="0" fontId="12" fillId="4" borderId="1" xfId="7" applyFont="1" applyFill="1" applyBorder="1" applyAlignment="1" applyProtection="1">
      <alignment horizontal="left" vertical="center" indent="1"/>
      <protection hidden="1"/>
    </xf>
    <xf numFmtId="16" fontId="19" fillId="0" borderId="0" xfId="0" applyNumberFormat="1"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20" fillId="0" borderId="0" xfId="2" applyFont="1" applyAlignment="1" applyProtection="1">
      <alignment horizontal="left" vertical="center" indent="1"/>
      <protection hidden="1"/>
    </xf>
    <xf numFmtId="0" fontId="12" fillId="5" borderId="21" xfId="3" applyFont="1" applyFill="1" applyBorder="1" applyAlignment="1" applyProtection="1">
      <alignment horizontal="left" vertical="center" wrapText="1" indent="1"/>
      <protection locked="0"/>
    </xf>
    <xf numFmtId="0" fontId="12" fillId="4" borderId="21" xfId="3" applyFont="1" applyFill="1" applyBorder="1" applyAlignment="1" applyProtection="1">
      <alignment horizontal="left" vertical="center" wrapText="1" indent="1"/>
      <protection hidden="1"/>
    </xf>
    <xf numFmtId="3" fontId="12" fillId="5" borderId="14" xfId="7" applyNumberFormat="1" applyFont="1" applyFill="1" applyBorder="1" applyAlignment="1" applyProtection="1">
      <alignment horizontal="right" vertical="center" wrapText="1" indent="1"/>
      <protection locked="0"/>
    </xf>
    <xf numFmtId="0" fontId="12" fillId="4" borderId="22" xfId="7" applyFont="1" applyFill="1" applyBorder="1" applyAlignment="1" applyProtection="1">
      <alignment horizontal="center" vertical="center"/>
      <protection hidden="1"/>
    </xf>
    <xf numFmtId="14" fontId="12" fillId="4" borderId="24" xfId="0" applyNumberFormat="1" applyFont="1" applyFill="1" applyBorder="1" applyAlignment="1" applyProtection="1">
      <alignment horizontal="center" vertical="center"/>
      <protection hidden="1"/>
    </xf>
    <xf numFmtId="14" fontId="12" fillId="4" borderId="25" xfId="0" applyNumberFormat="1" applyFont="1" applyFill="1" applyBorder="1" applyAlignment="1" applyProtection="1">
      <alignment horizontal="center" vertical="center"/>
      <protection hidden="1"/>
    </xf>
    <xf numFmtId="0" fontId="16"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6" fillId="4" borderId="21" xfId="0" applyFont="1" applyFill="1" applyBorder="1" applyAlignment="1" applyProtection="1">
      <alignment horizontal="left" vertical="center" wrapText="1" indent="1"/>
      <protection hidden="1"/>
    </xf>
    <xf numFmtId="49" fontId="12" fillId="5" borderId="21" xfId="0" applyNumberFormat="1" applyFont="1" applyFill="1" applyBorder="1" applyAlignment="1" applyProtection="1">
      <alignment horizontal="left" vertical="center" indent="1"/>
      <protection locked="0"/>
    </xf>
    <xf numFmtId="0" fontId="16" fillId="4" borderId="22" xfId="0" applyFont="1" applyFill="1" applyBorder="1" applyAlignment="1" applyProtection="1">
      <alignment horizontal="left" vertical="center" wrapText="1" indent="1"/>
      <protection hidden="1"/>
    </xf>
    <xf numFmtId="49" fontId="26" fillId="5" borderId="22" xfId="2" applyNumberFormat="1" applyFont="1" applyFill="1" applyBorder="1" applyAlignment="1" applyProtection="1">
      <alignment horizontal="left" vertical="center" indent="1"/>
      <protection locked="0"/>
    </xf>
    <xf numFmtId="0" fontId="12" fillId="4" borderId="3" xfId="5" applyFont="1" applyFill="1" applyBorder="1" applyAlignment="1" applyProtection="1">
      <alignment horizontal="center" vertical="center" wrapText="1"/>
      <protection hidden="1"/>
    </xf>
    <xf numFmtId="0" fontId="12" fillId="4" borderId="27" xfId="5" applyFont="1" applyFill="1" applyBorder="1" applyAlignment="1" applyProtection="1">
      <alignment horizontal="center" vertical="center"/>
      <protection hidden="1"/>
    </xf>
    <xf numFmtId="165" fontId="21" fillId="3" borderId="12" xfId="7" applyNumberFormat="1" applyFont="1" applyFill="1" applyBorder="1" applyAlignment="1" applyProtection="1">
      <alignment horizontal="left" vertical="center" indent="1"/>
      <protection hidden="1"/>
    </xf>
    <xf numFmtId="14" fontId="12" fillId="4" borderId="14" xfId="0" applyNumberFormat="1" applyFont="1" applyFill="1" applyBorder="1" applyAlignment="1" applyProtection="1">
      <alignment horizontal="center" vertical="center"/>
      <protection hidden="1"/>
    </xf>
    <xf numFmtId="14" fontId="12" fillId="4" borderId="21" xfId="0" applyNumberFormat="1" applyFont="1" applyFill="1" applyBorder="1" applyAlignment="1" applyProtection="1">
      <alignment horizontal="center" vertical="center"/>
      <protection hidden="1"/>
    </xf>
    <xf numFmtId="0" fontId="12" fillId="4" borderId="3" xfId="5" applyFont="1" applyFill="1" applyBorder="1" applyAlignment="1" applyProtection="1">
      <alignment horizontal="center" vertical="center" wrapText="1"/>
      <protection hidden="1"/>
    </xf>
    <xf numFmtId="0" fontId="12" fillId="0" borderId="0" xfId="7" applyFont="1" applyAlignment="1" applyProtection="1">
      <alignment horizontal="center"/>
      <protection hidden="1"/>
    </xf>
    <xf numFmtId="0" fontId="21" fillId="3" borderId="8" xfId="7" applyFont="1" applyFill="1" applyBorder="1" applyAlignment="1" applyProtection="1">
      <alignment horizontal="left" vertical="center" indent="1"/>
      <protection hidden="1"/>
    </xf>
    <xf numFmtId="0" fontId="0" fillId="3" borderId="11" xfId="0" applyFill="1" applyBorder="1" applyAlignment="1">
      <alignment horizontal="left" vertical="center" indent="1"/>
    </xf>
    <xf numFmtId="0" fontId="12" fillId="4" borderId="2" xfId="7" applyNumberFormat="1" applyFont="1" applyFill="1" applyBorder="1" applyAlignment="1" applyProtection="1">
      <alignment horizontal="center" vertical="center" wrapText="1"/>
      <protection hidden="1"/>
    </xf>
    <xf numFmtId="0" fontId="27" fillId="0" borderId="0" xfId="7" applyFont="1" applyFill="1" applyAlignment="1" applyProtection="1">
      <alignment vertical="center"/>
      <protection hidden="1"/>
    </xf>
    <xf numFmtId="0" fontId="27" fillId="0" borderId="0" xfId="7" applyFont="1" applyAlignment="1" applyProtection="1">
      <alignment vertical="center"/>
      <protection hidden="1"/>
    </xf>
    <xf numFmtId="0" fontId="12" fillId="4" borderId="19" xfId="7" applyFont="1" applyFill="1" applyBorder="1" applyAlignment="1" applyProtection="1">
      <alignment horizontal="left" vertical="center" indent="1"/>
      <protection hidden="1"/>
    </xf>
    <xf numFmtId="0" fontId="12" fillId="4" borderId="7" xfId="7" applyNumberFormat="1"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locked="0"/>
    </xf>
    <xf numFmtId="0" fontId="12" fillId="4" borderId="2" xfId="7" applyNumberFormat="1" applyFont="1" applyFill="1" applyBorder="1" applyAlignment="1" applyProtection="1">
      <alignment horizontal="center" vertical="center"/>
      <protection hidden="1"/>
    </xf>
    <xf numFmtId="0" fontId="12" fillId="4" borderId="3" xfId="7" applyNumberFormat="1" applyFont="1" applyFill="1" applyBorder="1" applyAlignment="1" applyProtection="1">
      <alignment horizontal="center" vertical="center"/>
      <protection hidden="1"/>
    </xf>
    <xf numFmtId="0" fontId="12" fillId="5" borderId="14" xfId="299" applyFont="1" applyFill="1" applyBorder="1" applyAlignment="1" applyProtection="1">
      <alignment horizontal="left" vertical="center" indent="1"/>
      <protection locked="0"/>
    </xf>
    <xf numFmtId="0" fontId="12" fillId="4" borderId="21" xfId="299" applyFont="1" applyFill="1" applyBorder="1" applyAlignment="1" applyProtection="1">
      <alignment horizontal="left" vertical="center" indent="1"/>
      <protection hidden="1"/>
    </xf>
    <xf numFmtId="0" fontId="12" fillId="5" borderId="21" xfId="8" applyFont="1" applyFill="1" applyBorder="1" applyAlignment="1" applyProtection="1">
      <alignment horizontal="left" vertical="center" indent="1"/>
      <protection locked="0"/>
    </xf>
    <xf numFmtId="0" fontId="24" fillId="5" borderId="7" xfId="0" applyFont="1" applyFill="1" applyBorder="1" applyAlignment="1" applyProtection="1">
      <alignment horizontal="left" vertical="center" wrapText="1" indent="1"/>
      <protection locked="0"/>
    </xf>
    <xf numFmtId="165" fontId="24" fillId="3" borderId="12" xfId="7" applyNumberFormat="1" applyFont="1" applyFill="1" applyBorder="1" applyAlignment="1" applyProtection="1">
      <alignment horizontal="left" vertical="center" indent="1"/>
      <protection hidden="1"/>
    </xf>
    <xf numFmtId="0" fontId="24" fillId="3" borderId="1" xfId="7" applyFont="1" applyFill="1" applyBorder="1" applyAlignment="1" applyProtection="1">
      <alignment horizontal="left" vertical="center" indent="1"/>
      <protection hidden="1"/>
    </xf>
    <xf numFmtId="0" fontId="24" fillId="3" borderId="13" xfId="7" applyFont="1" applyFill="1" applyBorder="1" applyAlignment="1" applyProtection="1">
      <alignment horizontal="left" vertical="center" indent="1"/>
      <protection hidden="1"/>
    </xf>
    <xf numFmtId="0" fontId="21" fillId="3" borderId="1" xfId="7" applyFont="1" applyFill="1" applyBorder="1" applyAlignment="1" applyProtection="1">
      <alignment horizontal="left" vertical="center" indent="1"/>
      <protection hidden="1"/>
    </xf>
    <xf numFmtId="0" fontId="21" fillId="3" borderId="13"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 xfId="7" applyFont="1" applyFill="1" applyBorder="1" applyAlignment="1" applyProtection="1">
      <alignment horizontal="left" vertical="center" indent="1"/>
      <protection hidden="1"/>
    </xf>
    <xf numFmtId="0" fontId="12" fillId="0" borderId="0" xfId="7" applyFont="1" applyAlignment="1" applyProtection="1">
      <alignment vertical="center"/>
      <protection locked="0"/>
    </xf>
    <xf numFmtId="165" fontId="21" fillId="3" borderId="5" xfId="7" applyNumberFormat="1" applyFont="1" applyFill="1" applyBorder="1" applyAlignment="1" applyProtection="1">
      <alignment horizontal="left" vertical="center" indent="1"/>
      <protection hidden="1"/>
    </xf>
    <xf numFmtId="170" fontId="12" fillId="5" borderId="14" xfId="7" applyNumberFormat="1" applyFont="1" applyFill="1" applyBorder="1" applyAlignment="1" applyProtection="1">
      <alignment horizontal="right" vertical="center"/>
      <protection locked="0"/>
    </xf>
    <xf numFmtId="170" fontId="12" fillId="5" borderId="21" xfId="7" applyNumberFormat="1" applyFont="1" applyFill="1" applyBorder="1" applyAlignment="1" applyProtection="1">
      <alignment horizontal="right" vertical="center"/>
      <protection locked="0"/>
    </xf>
    <xf numFmtId="170" fontId="12" fillId="5" borderId="22" xfId="7" applyNumberFormat="1" applyFont="1" applyFill="1" applyBorder="1" applyAlignment="1" applyProtection="1">
      <alignment horizontal="right" vertical="center"/>
      <protection locked="0"/>
    </xf>
    <xf numFmtId="170" fontId="12" fillId="5" borderId="23" xfId="7" applyNumberFormat="1" applyFont="1" applyFill="1" applyBorder="1" applyAlignment="1" applyProtection="1">
      <alignment horizontal="right" vertical="center"/>
      <protection locked="0"/>
    </xf>
    <xf numFmtId="170" fontId="12" fillId="5" borderId="3" xfId="7" applyNumberFormat="1" applyFont="1" applyFill="1" applyBorder="1" applyAlignment="1" applyProtection="1">
      <alignment horizontal="right" vertical="center"/>
      <protection locked="0"/>
    </xf>
    <xf numFmtId="164" fontId="12" fillId="4" borderId="17" xfId="7" applyNumberFormat="1" applyFont="1" applyFill="1" applyBorder="1" applyAlignment="1" applyProtection="1">
      <alignment horizontal="right" vertical="center"/>
      <protection hidden="1"/>
    </xf>
    <xf numFmtId="0" fontId="0" fillId="0" borderId="0" xfId="0" applyProtection="1">
      <protection hidden="1"/>
    </xf>
    <xf numFmtId="0" fontId="12" fillId="3" borderId="4" xfId="0" applyFont="1" applyFill="1" applyBorder="1" applyAlignment="1" applyProtection="1">
      <alignment horizontal="left" vertical="center" indent="1"/>
      <protection hidden="1"/>
    </xf>
    <xf numFmtId="167" fontId="0" fillId="0" borderId="0" xfId="0" applyNumberFormat="1" applyAlignment="1" applyProtection="1">
      <alignment vertical="center"/>
      <protection hidden="1"/>
    </xf>
    <xf numFmtId="164" fontId="12" fillId="6" borderId="17" xfId="7" applyNumberFormat="1" applyFont="1" applyFill="1" applyBorder="1" applyAlignment="1" applyProtection="1">
      <alignment horizontal="right" vertical="center"/>
      <protection hidden="1"/>
    </xf>
    <xf numFmtId="164" fontId="12" fillId="6" borderId="3" xfId="7" applyNumberFormat="1" applyFont="1" applyFill="1" applyBorder="1" applyAlignment="1" applyProtection="1">
      <alignment horizontal="right" vertical="center"/>
      <protection hidden="1"/>
    </xf>
    <xf numFmtId="164" fontId="12" fillId="6" borderId="6" xfId="7" applyNumberFormat="1" applyFont="1" applyFill="1" applyBorder="1" applyAlignment="1" applyProtection="1">
      <alignment horizontal="right" vertical="center"/>
      <protection hidden="1"/>
    </xf>
    <xf numFmtId="0" fontId="0" fillId="0" borderId="0" xfId="0" applyAlignment="1" applyProtection="1">
      <alignment vertical="center"/>
      <protection locked="0"/>
    </xf>
    <xf numFmtId="0" fontId="27" fillId="0" borderId="0" xfId="7" applyFont="1" applyAlignment="1" applyProtection="1">
      <alignment horizontal="left" vertical="center" indent="1"/>
      <protection hidden="1"/>
    </xf>
    <xf numFmtId="0" fontId="12" fillId="0" borderId="0" xfId="0" applyFont="1" applyAlignment="1" applyProtection="1">
      <alignment vertical="center"/>
      <protection hidden="1"/>
    </xf>
    <xf numFmtId="0" fontId="12" fillId="4" borderId="14" xfId="7" applyFont="1" applyFill="1" applyBorder="1" applyAlignment="1" applyProtection="1">
      <alignment horizontal="center" vertical="center" wrapText="1"/>
      <protection hidden="1"/>
    </xf>
    <xf numFmtId="0" fontId="12" fillId="0" borderId="0" xfId="7" applyNumberFormat="1" applyFont="1" applyAlignment="1" applyProtection="1">
      <alignment horizontal="left" vertical="center" indent="1"/>
      <protection hidden="1"/>
    </xf>
    <xf numFmtId="0" fontId="12" fillId="4" borderId="14" xfId="7" applyFont="1" applyFill="1" applyBorder="1" applyAlignment="1" applyProtection="1">
      <alignment horizontal="left" vertical="center" indent="1"/>
      <protection hidden="1"/>
    </xf>
    <xf numFmtId="0" fontId="12" fillId="4" borderId="22" xfId="7" applyFont="1" applyFill="1" applyBorder="1" applyAlignment="1" applyProtection="1">
      <alignment horizontal="left" vertical="center" indent="1"/>
      <protection hidden="1"/>
    </xf>
    <xf numFmtId="3" fontId="12" fillId="5" borderId="22" xfId="7" applyNumberFormat="1" applyFont="1" applyFill="1" applyBorder="1" applyAlignment="1" applyProtection="1">
      <alignment horizontal="right" vertical="center" indent="1"/>
      <protection locked="0"/>
    </xf>
    <xf numFmtId="0" fontId="21" fillId="3" borderId="1" xfId="7" applyFont="1" applyFill="1" applyBorder="1" applyAlignment="1" applyProtection="1">
      <alignment horizontal="left" vertical="center" indent="1"/>
      <protection hidden="1"/>
    </xf>
    <xf numFmtId="0" fontId="21" fillId="3" borderId="13" xfId="7" applyFont="1" applyFill="1" applyBorder="1" applyAlignment="1" applyProtection="1">
      <alignment horizontal="left" vertical="center" indent="1"/>
      <protection hidden="1"/>
    </xf>
    <xf numFmtId="0" fontId="0" fillId="3" borderId="4" xfId="0" applyFill="1" applyBorder="1" applyAlignment="1" applyProtection="1">
      <alignment horizontal="left" vertical="center" indent="1"/>
      <protection hidden="1"/>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3" fontId="12" fillId="5" borderId="3" xfId="7" applyNumberFormat="1" applyFont="1" applyFill="1" applyBorder="1" applyAlignment="1" applyProtection="1">
      <alignment horizontal="left" vertical="center" wrapText="1" indent="1"/>
      <protection locked="0"/>
    </xf>
    <xf numFmtId="49" fontId="12" fillId="4" borderId="1" xfId="7" applyNumberFormat="1" applyFont="1" applyFill="1" applyBorder="1" applyAlignment="1" applyProtection="1">
      <alignment horizontal="left" vertical="center" indent="1"/>
      <protection hidden="1"/>
    </xf>
    <xf numFmtId="3" fontId="12" fillId="4" borderId="14" xfId="7" applyNumberFormat="1" applyFont="1" applyFill="1" applyBorder="1" applyAlignment="1" applyProtection="1">
      <alignment horizontal="center" vertical="center" wrapText="1"/>
      <protection hidden="1"/>
    </xf>
    <xf numFmtId="3" fontId="12" fillId="4" borderId="22" xfId="7" applyNumberFormat="1" applyFont="1" applyFill="1" applyBorder="1" applyAlignment="1" applyProtection="1">
      <alignment horizontal="center" vertical="center" wrapText="1"/>
      <protection hidden="1"/>
    </xf>
    <xf numFmtId="0" fontId="12" fillId="4" borderId="3" xfId="5" applyFont="1" applyFill="1" applyBorder="1" applyAlignment="1" applyProtection="1">
      <alignment horizontal="left" vertical="center" indent="1"/>
      <protection hidden="1"/>
    </xf>
    <xf numFmtId="0" fontId="12" fillId="4" borderId="3" xfId="5" applyFont="1" applyFill="1" applyBorder="1" applyAlignment="1" applyProtection="1">
      <alignment horizontal="right" vertical="center" indent="1"/>
      <protection hidden="1"/>
    </xf>
    <xf numFmtId="0" fontId="12" fillId="4" borderId="21" xfId="5" applyFont="1" applyFill="1" applyBorder="1" applyAlignment="1" applyProtection="1">
      <alignment horizontal="left" vertical="center" indent="1"/>
      <protection hidden="1"/>
    </xf>
    <xf numFmtId="0" fontId="12" fillId="4" borderId="14" xfId="5" applyFont="1" applyFill="1" applyBorder="1" applyAlignment="1" applyProtection="1">
      <alignment horizontal="left" vertical="center" indent="1"/>
      <protection hidden="1"/>
    </xf>
    <xf numFmtId="0" fontId="27" fillId="0" borderId="0" xfId="0" applyFont="1" applyAlignment="1" applyProtection="1">
      <alignment horizontal="right" vertical="center"/>
      <protection hidden="1"/>
    </xf>
    <xf numFmtId="0" fontId="21"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0" xfId="7" applyFont="1" applyFill="1" applyBorder="1" applyAlignment="1" applyProtection="1">
      <alignment horizontal="left" vertical="center" indent="1"/>
      <protection hidden="1"/>
    </xf>
    <xf numFmtId="170" fontId="12" fillId="6" borderId="2" xfId="7" applyNumberFormat="1" applyFont="1" applyFill="1" applyBorder="1" applyAlignment="1" applyProtection="1">
      <alignment vertical="center"/>
      <protection hidden="1"/>
    </xf>
    <xf numFmtId="164" fontId="12" fillId="6" borderId="2" xfId="7" applyNumberFormat="1" applyFont="1" applyFill="1" applyBorder="1" applyAlignment="1" applyProtection="1">
      <alignment vertical="center"/>
      <protection hidden="1"/>
    </xf>
    <xf numFmtId="170" fontId="12" fillId="5" borderId="30" xfId="7" applyNumberFormat="1" applyFont="1" applyFill="1" applyBorder="1" applyAlignment="1" applyProtection="1">
      <alignment horizontal="right" vertical="center"/>
      <protection locked="0"/>
    </xf>
    <xf numFmtId="170" fontId="12" fillId="5" borderId="28" xfId="7" applyNumberFormat="1" applyFont="1" applyFill="1" applyBorder="1" applyAlignment="1" applyProtection="1">
      <alignment horizontal="right" vertical="center"/>
      <protection locked="0"/>
    </xf>
    <xf numFmtId="170" fontId="12" fillId="5" borderId="29" xfId="7" applyNumberFormat="1" applyFont="1" applyFill="1" applyBorder="1" applyAlignment="1" applyProtection="1">
      <alignment horizontal="right" vertical="center"/>
      <protection locked="0"/>
    </xf>
    <xf numFmtId="0" fontId="12" fillId="4" borderId="30" xfId="7" applyFont="1" applyFill="1" applyBorder="1" applyAlignment="1" applyProtection="1">
      <alignment horizontal="left" vertical="center" indent="1"/>
      <protection hidden="1"/>
    </xf>
    <xf numFmtId="0" fontId="12" fillId="4" borderId="28" xfId="7" applyFont="1" applyFill="1" applyBorder="1" applyAlignment="1" applyProtection="1">
      <alignment horizontal="left" vertical="center" indent="1"/>
      <protection hidden="1"/>
    </xf>
    <xf numFmtId="0" fontId="12" fillId="4" borderId="29" xfId="7" applyFont="1" applyFill="1" applyBorder="1" applyAlignment="1" applyProtection="1">
      <alignment horizontal="left" vertical="center" indent="1"/>
      <protection hidden="1"/>
    </xf>
    <xf numFmtId="0" fontId="12" fillId="4" borderId="30" xfId="5" applyFont="1" applyFill="1" applyBorder="1" applyAlignment="1" applyProtection="1">
      <alignment horizontal="left" vertical="center" indent="1"/>
      <protection hidden="1"/>
    </xf>
    <xf numFmtId="0" fontId="12" fillId="4" borderId="28" xfId="5" applyFont="1" applyFill="1" applyBorder="1" applyAlignment="1" applyProtection="1">
      <alignment horizontal="left" vertical="center" indent="1"/>
      <protection hidden="1"/>
    </xf>
    <xf numFmtId="0" fontId="12" fillId="4" borderId="29" xfId="5" applyFont="1" applyFill="1" applyBorder="1" applyAlignment="1" applyProtection="1">
      <alignment horizontal="left" vertical="center" indent="1"/>
      <protection hidden="1"/>
    </xf>
    <xf numFmtId="0" fontId="12" fillId="4" borderId="11" xfId="7" applyFont="1" applyFill="1" applyBorder="1" applyAlignment="1" applyProtection="1">
      <alignment horizontal="center" vertical="center"/>
      <protection hidden="1"/>
    </xf>
    <xf numFmtId="165" fontId="12" fillId="3" borderId="1" xfId="7" applyNumberFormat="1" applyFont="1" applyFill="1" applyBorder="1" applyAlignment="1" applyProtection="1">
      <alignment horizontal="left" vertical="center" indent="1"/>
      <protection hidden="1"/>
    </xf>
    <xf numFmtId="165" fontId="21" fillId="3" borderId="10" xfId="7" applyNumberFormat="1" applyFont="1" applyFill="1" applyBorder="1" applyAlignment="1" applyProtection="1">
      <alignment horizontal="left" vertical="center" indent="1"/>
      <protection hidden="1"/>
    </xf>
    <xf numFmtId="0" fontId="0" fillId="3" borderId="1" xfId="0" applyFill="1" applyBorder="1" applyAlignment="1">
      <alignment horizontal="left" vertical="center" indent="1"/>
    </xf>
    <xf numFmtId="0" fontId="18" fillId="0" borderId="0" xfId="0" applyFont="1" applyAlignment="1" applyProtection="1">
      <alignment horizontal="left" indent="1"/>
      <protection hidden="1"/>
    </xf>
    <xf numFmtId="0" fontId="12" fillId="4" borderId="21" xfId="7" applyFont="1" applyFill="1" applyBorder="1" applyAlignment="1" applyProtection="1">
      <alignment horizontal="left" vertical="center" indent="1"/>
      <protection hidden="1"/>
    </xf>
    <xf numFmtId="164" fontId="12" fillId="6" borderId="2" xfId="7" applyNumberFormat="1" applyFont="1" applyFill="1" applyBorder="1" applyAlignment="1" applyProtection="1">
      <alignment horizontal="right" vertical="center"/>
      <protection hidden="1"/>
    </xf>
    <xf numFmtId="164" fontId="12" fillId="4" borderId="3" xfId="7" applyNumberFormat="1" applyFont="1" applyFill="1" applyBorder="1" applyAlignment="1" applyProtection="1">
      <alignment horizontal="right" vertical="center"/>
      <protection hidden="1"/>
    </xf>
    <xf numFmtId="164" fontId="12" fillId="5" borderId="14" xfId="7" applyNumberFormat="1" applyFont="1" applyFill="1" applyBorder="1" applyAlignment="1" applyProtection="1">
      <alignment horizontal="right" vertical="center"/>
      <protection locked="0"/>
    </xf>
    <xf numFmtId="164" fontId="12" fillId="5" borderId="21" xfId="7" applyNumberFormat="1" applyFont="1" applyFill="1" applyBorder="1" applyAlignment="1" applyProtection="1">
      <alignment horizontal="right" vertical="center"/>
      <protection locked="0"/>
    </xf>
    <xf numFmtId="164" fontId="12" fillId="5" borderId="22" xfId="7" applyNumberFormat="1" applyFont="1" applyFill="1" applyBorder="1" applyAlignment="1" applyProtection="1">
      <alignment horizontal="right" vertical="center"/>
      <protection locked="0"/>
    </xf>
    <xf numFmtId="170" fontId="12" fillId="6" borderId="14" xfId="7" applyNumberFormat="1" applyFont="1" applyFill="1" applyBorder="1" applyAlignment="1" applyProtection="1">
      <alignment vertical="center"/>
      <protection hidden="1"/>
    </xf>
    <xf numFmtId="164" fontId="12" fillId="6" borderId="14" xfId="7" applyNumberFormat="1" applyFont="1" applyFill="1" applyBorder="1" applyAlignment="1" applyProtection="1">
      <alignment vertical="center"/>
      <protection hidden="1"/>
    </xf>
    <xf numFmtId="170" fontId="12" fillId="6" borderId="21" xfId="7" applyNumberFormat="1" applyFont="1" applyFill="1" applyBorder="1" applyAlignment="1" applyProtection="1">
      <alignment vertical="center"/>
      <protection hidden="1"/>
    </xf>
    <xf numFmtId="164" fontId="12" fillId="6" borderId="21" xfId="7" applyNumberFormat="1" applyFont="1" applyFill="1" applyBorder="1" applyAlignment="1" applyProtection="1">
      <alignment vertical="center"/>
      <protection hidden="1"/>
    </xf>
    <xf numFmtId="170" fontId="12" fillId="6" borderId="22" xfId="7" applyNumberFormat="1" applyFont="1" applyFill="1" applyBorder="1" applyAlignment="1" applyProtection="1">
      <alignment vertical="center"/>
      <protection hidden="1"/>
    </xf>
    <xf numFmtId="164" fontId="12" fillId="6" borderId="22" xfId="7" applyNumberFormat="1" applyFont="1" applyFill="1" applyBorder="1" applyAlignment="1" applyProtection="1">
      <alignment vertical="center"/>
      <protection hidden="1"/>
    </xf>
    <xf numFmtId="170" fontId="12" fillId="5" borderId="31" xfId="7" applyNumberFormat="1" applyFont="1" applyFill="1" applyBorder="1" applyAlignment="1" applyProtection="1">
      <alignment horizontal="right" vertical="center"/>
      <protection locked="0"/>
    </xf>
    <xf numFmtId="170" fontId="12" fillId="5" borderId="32" xfId="7" applyNumberFormat="1" applyFont="1" applyFill="1" applyBorder="1" applyAlignment="1" applyProtection="1">
      <alignment horizontal="right" vertical="center"/>
      <protection locked="0"/>
    </xf>
    <xf numFmtId="170" fontId="12" fillId="5" borderId="33" xfId="7" applyNumberFormat="1" applyFont="1" applyFill="1" applyBorder="1" applyAlignment="1" applyProtection="1">
      <alignment horizontal="right" vertical="center"/>
      <protection locked="0"/>
    </xf>
    <xf numFmtId="170" fontId="12" fillId="5" borderId="34" xfId="7" applyNumberFormat="1" applyFont="1" applyFill="1" applyBorder="1" applyAlignment="1" applyProtection="1">
      <alignment horizontal="right" vertical="center"/>
      <protection locked="0"/>
    </xf>
    <xf numFmtId="170" fontId="12" fillId="5" borderId="35" xfId="7" applyNumberFormat="1" applyFont="1" applyFill="1" applyBorder="1" applyAlignment="1" applyProtection="1">
      <alignment horizontal="right" vertical="center"/>
      <protection locked="0"/>
    </xf>
    <xf numFmtId="170" fontId="12" fillId="5" borderId="36" xfId="7" applyNumberFormat="1" applyFont="1" applyFill="1" applyBorder="1" applyAlignment="1" applyProtection="1">
      <alignment horizontal="right" vertical="center"/>
      <protection locked="0"/>
    </xf>
    <xf numFmtId="170" fontId="12" fillId="4" borderId="4" xfId="7" applyNumberFormat="1" applyFont="1" applyFill="1" applyBorder="1" applyAlignment="1" applyProtection="1">
      <alignment horizontal="right" vertical="center"/>
      <protection hidden="1"/>
    </xf>
    <xf numFmtId="170" fontId="12" fillId="4" borderId="17" xfId="7" applyNumberFormat="1" applyFont="1" applyFill="1" applyBorder="1" applyAlignment="1" applyProtection="1">
      <alignment horizontal="right" vertical="center"/>
      <protection hidden="1"/>
    </xf>
    <xf numFmtId="170" fontId="12" fillId="4" borderId="18" xfId="7" applyNumberFormat="1" applyFont="1" applyFill="1" applyBorder="1" applyAlignment="1" applyProtection="1">
      <alignment horizontal="right" vertical="center"/>
      <protection hidden="1"/>
    </xf>
    <xf numFmtId="170" fontId="0" fillId="5" borderId="28" xfId="0" applyNumberFormat="1" applyFill="1" applyBorder="1" applyAlignment="1" applyProtection="1">
      <alignment horizontal="right" vertical="center"/>
      <protection locked="0"/>
    </xf>
    <xf numFmtId="170" fontId="12" fillId="4" borderId="22" xfId="7" applyNumberFormat="1" applyFont="1" applyFill="1" applyBorder="1" applyAlignment="1" applyProtection="1">
      <alignment horizontal="right" vertical="center"/>
      <protection hidden="1"/>
    </xf>
    <xf numFmtId="3" fontId="12" fillId="6" borderId="14" xfId="7" applyNumberFormat="1" applyFont="1" applyFill="1" applyBorder="1" applyAlignment="1" applyProtection="1">
      <alignment horizontal="right" vertical="center" wrapText="1" indent="1"/>
      <protection hidden="1"/>
    </xf>
    <xf numFmtId="0" fontId="12" fillId="6" borderId="14" xfId="299" applyFont="1" applyFill="1" applyBorder="1" applyAlignment="1" applyProtection="1">
      <alignment horizontal="left" vertical="center" indent="1"/>
      <protection hidden="1"/>
    </xf>
    <xf numFmtId="0" fontId="12" fillId="6" borderId="21" xfId="8" applyFont="1" applyFill="1" applyBorder="1" applyAlignment="1" applyProtection="1">
      <alignment horizontal="left" vertical="center" indent="1"/>
      <protection locked="0"/>
    </xf>
    <xf numFmtId="170" fontId="12" fillId="6" borderId="30" xfId="7" applyNumberFormat="1" applyFont="1" applyFill="1" applyBorder="1" applyAlignment="1" applyProtection="1">
      <alignment vertical="center"/>
      <protection hidden="1"/>
    </xf>
    <xf numFmtId="170" fontId="12" fillId="6" borderId="28" xfId="7" applyNumberFormat="1" applyFont="1" applyFill="1" applyBorder="1" applyAlignment="1" applyProtection="1">
      <alignment vertical="center"/>
      <protection hidden="1"/>
    </xf>
    <xf numFmtId="170" fontId="12" fillId="6" borderId="29" xfId="7" applyNumberFormat="1" applyFont="1" applyFill="1" applyBorder="1" applyAlignment="1" applyProtection="1">
      <alignment vertical="center"/>
      <protection hidden="1"/>
    </xf>
    <xf numFmtId="170" fontId="12" fillId="6" borderId="3" xfId="7" applyNumberFormat="1" applyFont="1" applyFill="1" applyBorder="1" applyAlignment="1" applyProtection="1">
      <alignment vertical="center"/>
      <protection hidden="1"/>
    </xf>
    <xf numFmtId="0" fontId="14" fillId="0" borderId="0" xfId="3" applyFont="1" applyProtection="1">
      <protection hidden="1"/>
    </xf>
    <xf numFmtId="0" fontId="14" fillId="0" borderId="0" xfId="0" applyFont="1" applyAlignment="1">
      <alignment vertical="center"/>
    </xf>
    <xf numFmtId="0" fontId="14" fillId="0" borderId="0" xfId="7" applyFont="1" applyAlignment="1" applyProtection="1">
      <alignment vertical="center"/>
      <protection hidden="1"/>
    </xf>
    <xf numFmtId="170" fontId="12" fillId="5" borderId="14" xfId="7" applyNumberFormat="1" applyFont="1" applyFill="1" applyBorder="1" applyAlignment="1" applyProtection="1">
      <alignment vertical="center"/>
      <protection locked="0"/>
    </xf>
    <xf numFmtId="170" fontId="12" fillId="5" borderId="21" xfId="7" applyNumberFormat="1" applyFont="1" applyFill="1" applyBorder="1" applyAlignment="1" applyProtection="1">
      <alignment vertical="center"/>
      <protection locked="0"/>
    </xf>
    <xf numFmtId="171" fontId="12" fillId="6" borderId="14" xfId="7" applyNumberFormat="1" applyFont="1" applyFill="1" applyBorder="1" applyAlignment="1" applyProtection="1">
      <alignment vertical="center"/>
      <protection hidden="1"/>
    </xf>
    <xf numFmtId="171" fontId="12" fillId="6" borderId="21" xfId="7" applyNumberFormat="1" applyFont="1" applyFill="1" applyBorder="1" applyAlignment="1" applyProtection="1">
      <alignment vertical="center"/>
      <protection hidden="1"/>
    </xf>
    <xf numFmtId="171" fontId="12" fillId="6" borderId="22" xfId="7" applyNumberFormat="1" applyFont="1" applyFill="1" applyBorder="1" applyAlignment="1" applyProtection="1">
      <alignment vertical="center"/>
      <protection hidden="1"/>
    </xf>
    <xf numFmtId="171" fontId="12" fillId="6" borderId="2" xfId="7" applyNumberFormat="1" applyFont="1" applyFill="1" applyBorder="1" applyAlignment="1" applyProtection="1">
      <alignment vertical="center"/>
      <protection hidden="1"/>
    </xf>
    <xf numFmtId="164" fontId="0" fillId="5" borderId="6" xfId="0" applyNumberFormat="1" applyFill="1" applyBorder="1" applyAlignment="1" applyProtection="1">
      <alignment horizontal="right" vertical="center"/>
      <protection locked="0"/>
    </xf>
    <xf numFmtId="164" fontId="12" fillId="5" borderId="6" xfId="7" applyNumberFormat="1" applyFont="1" applyFill="1" applyBorder="1" applyAlignment="1" applyProtection="1">
      <alignment horizontal="right" vertical="center"/>
      <protection locked="0"/>
    </xf>
    <xf numFmtId="170" fontId="12" fillId="5" borderId="37" xfId="7" applyNumberFormat="1" applyFont="1" applyFill="1" applyBorder="1" applyAlignment="1" applyProtection="1">
      <alignment horizontal="right" vertical="center"/>
      <protection locked="0"/>
    </xf>
    <xf numFmtId="164" fontId="12" fillId="5" borderId="19" xfId="7" applyNumberFormat="1" applyFont="1" applyFill="1" applyBorder="1" applyAlignment="1" applyProtection="1">
      <alignment horizontal="right" vertical="center"/>
      <protection locked="0"/>
    </xf>
    <xf numFmtId="164" fontId="0" fillId="5" borderId="19" xfId="0" applyNumberFormat="1" applyFill="1" applyBorder="1" applyAlignment="1" applyProtection="1">
      <alignment horizontal="right" vertical="center"/>
      <protection locked="0"/>
    </xf>
    <xf numFmtId="0" fontId="31" fillId="0" borderId="0" xfId="0" applyFont="1" applyAlignment="1" applyProtection="1">
      <alignment horizontal="left" vertical="center"/>
      <protection hidden="1"/>
    </xf>
    <xf numFmtId="167" fontId="12" fillId="5" borderId="30" xfId="7" applyNumberFormat="1" applyFont="1" applyFill="1" applyBorder="1" applyAlignment="1" applyProtection="1">
      <alignment horizontal="left" vertical="center" wrapText="1" indent="1"/>
      <protection locked="0"/>
    </xf>
    <xf numFmtId="167" fontId="12" fillId="5" borderId="28" xfId="7" applyNumberFormat="1" applyFont="1" applyFill="1" applyBorder="1" applyAlignment="1" applyProtection="1">
      <alignment horizontal="left" vertical="center" wrapText="1" indent="1"/>
      <protection locked="0"/>
    </xf>
    <xf numFmtId="167" fontId="12" fillId="5" borderId="38" xfId="7" applyNumberFormat="1" applyFont="1" applyFill="1" applyBorder="1" applyAlignment="1" applyProtection="1">
      <alignment horizontal="left" vertical="center" wrapText="1" indent="1"/>
      <protection locked="0"/>
    </xf>
    <xf numFmtId="0" fontId="27" fillId="0" borderId="0" xfId="0" applyFont="1" applyBorder="1" applyAlignment="1" applyProtection="1">
      <alignment horizontal="left" vertical="center" indent="1"/>
      <protection hidden="1"/>
    </xf>
    <xf numFmtId="0" fontId="12" fillId="0" borderId="0" xfId="0" applyFont="1" applyAlignment="1" applyProtection="1">
      <alignment horizontal="right"/>
      <protection hidden="1"/>
    </xf>
    <xf numFmtId="0" fontId="32" fillId="0" borderId="0" xfId="2" applyFont="1" applyAlignment="1" applyProtection="1">
      <alignment horizontal="left" indent="1"/>
      <protection hidden="1"/>
    </xf>
    <xf numFmtId="0" fontId="12" fillId="4" borderId="8" xfId="17" applyFont="1" applyFill="1" applyBorder="1" applyAlignment="1" applyProtection="1">
      <alignment horizontal="left" vertical="center" wrapText="1" indent="1"/>
      <protection hidden="1"/>
    </xf>
    <xf numFmtId="0" fontId="12" fillId="0" borderId="10" xfId="0" applyFont="1" applyBorder="1" applyAlignment="1">
      <alignment horizontal="left" vertical="center" wrapText="1" indent="1"/>
    </xf>
    <xf numFmtId="0" fontId="12" fillId="5" borderId="7"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27" fillId="0" borderId="19" xfId="0" applyFont="1" applyBorder="1" applyAlignment="1" applyProtection="1">
      <alignment horizontal="left" vertical="center" indent="1"/>
      <protection hidden="1"/>
    </xf>
    <xf numFmtId="0" fontId="27" fillId="0" borderId="0" xfId="0" applyFont="1" applyBorder="1" applyAlignment="1" applyProtection="1">
      <alignment horizontal="left" vertical="center" indent="1"/>
      <protection hidden="1"/>
    </xf>
    <xf numFmtId="0" fontId="12" fillId="0" borderId="8"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2" fillId="0" borderId="19" xfId="0" applyFont="1" applyBorder="1" applyAlignment="1" applyProtection="1">
      <alignment horizontal="left" vertical="center" wrapText="1"/>
      <protection hidden="1"/>
    </xf>
    <xf numFmtId="0" fontId="16" fillId="0" borderId="0"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5" xfId="0" applyFont="1" applyBorder="1" applyAlignment="1" applyProtection="1">
      <alignment horizontal="left" vertical="center"/>
      <protection hidden="1"/>
    </xf>
    <xf numFmtId="0" fontId="21"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6" fillId="5" borderId="6" xfId="0" applyNumberFormat="1" applyFont="1" applyFill="1" applyBorder="1" applyAlignment="1" applyProtection="1">
      <alignment horizontal="center" vertical="center" wrapText="1"/>
      <protection locked="0"/>
    </xf>
    <xf numFmtId="1" fontId="16" fillId="5" borderId="2" xfId="0" applyNumberFormat="1" applyFont="1" applyFill="1" applyBorder="1" applyAlignment="1" applyProtection="1">
      <alignment horizontal="center" vertical="center" wrapText="1"/>
      <protection locked="0"/>
    </xf>
    <xf numFmtId="0" fontId="12" fillId="0" borderId="19" xfId="0" applyFont="1" applyBorder="1" applyAlignment="1">
      <alignment horizontal="left" vertical="center" indent="1"/>
    </xf>
    <xf numFmtId="0" fontId="12" fillId="5" borderId="6"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2" fillId="4" borderId="9" xfId="17" applyFont="1" applyFill="1" applyBorder="1" applyAlignment="1" applyProtection="1">
      <alignment horizontal="left" vertical="center" wrapText="1" indent="1"/>
      <protection hidden="1"/>
    </xf>
    <xf numFmtId="0" fontId="12" fillId="4" borderId="10" xfId="17" applyFont="1" applyFill="1" applyBorder="1" applyAlignment="1" applyProtection="1">
      <alignment horizontal="left" vertical="center" wrapText="1" indent="1"/>
      <protection hidden="1"/>
    </xf>
    <xf numFmtId="0" fontId="12" fillId="4" borderId="5" xfId="17" applyFont="1" applyFill="1" applyBorder="1" applyAlignment="1" applyProtection="1">
      <alignment horizontal="left" vertical="center" wrapText="1" indent="1"/>
      <protection hidden="1"/>
    </xf>
    <xf numFmtId="0" fontId="12" fillId="4" borderId="19" xfId="17" applyFont="1" applyFill="1" applyBorder="1" applyAlignment="1" applyProtection="1">
      <alignment horizontal="left" vertical="center" wrapText="1" indent="1"/>
      <protection hidden="1"/>
    </xf>
    <xf numFmtId="0" fontId="12" fillId="4" borderId="20" xfId="17" applyFont="1" applyFill="1" applyBorder="1" applyAlignment="1" applyProtection="1">
      <alignment horizontal="left" vertical="center" wrapText="1" indent="1"/>
      <protection hidden="1"/>
    </xf>
    <xf numFmtId="0" fontId="12" fillId="0" borderId="0" xfId="16" applyFont="1"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Font="1" applyAlignment="1" applyProtection="1">
      <alignment horizontal="left" vertical="center" indent="1"/>
      <protection hidden="1"/>
    </xf>
    <xf numFmtId="0" fontId="0" fillId="0" borderId="0" xfId="0" applyAlignment="1">
      <alignment horizontal="left" vertical="center" indent="1"/>
    </xf>
    <xf numFmtId="165" fontId="21"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0" borderId="9"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0" borderId="2" xfId="0" applyFont="1" applyBorder="1" applyAlignment="1">
      <alignment horizontal="center" vertical="center"/>
    </xf>
    <xf numFmtId="0" fontId="12" fillId="4" borderId="8" xfId="7" applyNumberFormat="1" applyFont="1" applyFill="1" applyBorder="1" applyAlignment="1" applyProtection="1">
      <alignment horizontal="center" vertical="center" wrapText="1"/>
      <protection hidden="1"/>
    </xf>
    <xf numFmtId="0" fontId="12" fillId="4" borderId="10" xfId="7" applyNumberFormat="1" applyFont="1" applyFill="1" applyBorder="1" applyAlignment="1" applyProtection="1">
      <alignment horizontal="center" vertical="center" wrapText="1"/>
      <protection hidden="1"/>
    </xf>
    <xf numFmtId="0" fontId="21"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24" fillId="3" borderId="1" xfId="7" applyFont="1" applyFill="1" applyBorder="1" applyAlignment="1" applyProtection="1">
      <alignment horizontal="left" vertical="center" wrapText="1" indent="1"/>
      <protection hidden="1"/>
    </xf>
    <xf numFmtId="0" fontId="24" fillId="3" borderId="13" xfId="0" applyFont="1" applyFill="1" applyBorder="1" applyAlignment="1">
      <alignment horizontal="left" vertical="center" wrapText="1" indent="1"/>
    </xf>
    <xf numFmtId="0" fontId="12" fillId="4" borderId="7" xfId="5" applyFont="1" applyFill="1" applyBorder="1" applyAlignment="1" applyProtection="1">
      <alignment horizontal="left" vertical="center" wrapText="1" indent="1"/>
      <protection hidden="1"/>
    </xf>
    <xf numFmtId="0" fontId="12" fillId="4" borderId="6"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12" fillId="4" borderId="8" xfId="5" applyFont="1" applyFill="1" applyBorder="1" applyAlignment="1" applyProtection="1">
      <alignment horizontal="left" vertical="center" wrapText="1" indent="1"/>
      <protection hidden="1"/>
    </xf>
    <xf numFmtId="0" fontId="12" fillId="4" borderId="11"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0"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0" borderId="0" xfId="7" applyFont="1" applyFill="1" applyAlignment="1">
      <alignment horizontal="left" vertical="center" wrapText="1" indent="1"/>
    </xf>
    <xf numFmtId="0" fontId="12" fillId="0" borderId="0" xfId="7" applyFill="1" applyAlignment="1">
      <alignment horizontal="left" vertical="center" wrapText="1" indent="1"/>
    </xf>
    <xf numFmtId="0" fontId="12" fillId="0" borderId="0" xfId="7" applyFill="1" applyAlignment="1">
      <alignment horizontal="left" vertical="center" indent="1"/>
    </xf>
    <xf numFmtId="0" fontId="12" fillId="4" borderId="7" xfId="7" applyFont="1" applyFill="1" applyBorder="1" applyAlignment="1" applyProtection="1">
      <alignment horizontal="left" vertical="center" wrapText="1" indent="1"/>
      <protection hidden="1"/>
    </xf>
    <xf numFmtId="0" fontId="12" fillId="4" borderId="6" xfId="7" applyFont="1" applyFill="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12" fillId="7" borderId="1" xfId="5" applyFont="1" applyFill="1" applyBorder="1" applyAlignment="1" applyProtection="1">
      <alignment horizontal="center" vertical="center"/>
      <protection locked="0"/>
    </xf>
    <xf numFmtId="0" fontId="12" fillId="7" borderId="4" xfId="5" applyFont="1" applyFill="1" applyBorder="1" applyAlignment="1" applyProtection="1">
      <alignment horizontal="center" vertical="center"/>
      <protection locked="0"/>
    </xf>
    <xf numFmtId="0" fontId="14" fillId="4" borderId="8" xfId="5" applyFont="1" applyFill="1" applyBorder="1" applyAlignment="1" applyProtection="1">
      <alignment horizontal="center" vertical="center" wrapText="1"/>
      <protection hidden="1"/>
    </xf>
    <xf numFmtId="0" fontId="14" fillId="4" borderId="9" xfId="5" applyFont="1" applyFill="1" applyBorder="1" applyAlignment="1" applyProtection="1">
      <alignment horizontal="center" vertical="center"/>
      <protection hidden="1"/>
    </xf>
    <xf numFmtId="0" fontId="14" fillId="4" borderId="19" xfId="5" applyFont="1" applyFill="1" applyBorder="1" applyAlignment="1" applyProtection="1">
      <alignment horizontal="center" vertical="center" wrapText="1"/>
      <protection hidden="1"/>
    </xf>
    <xf numFmtId="0" fontId="14" fillId="4" borderId="20" xfId="5" applyFont="1" applyFill="1" applyBorder="1" applyAlignment="1" applyProtection="1">
      <alignment horizontal="center" vertical="center"/>
      <protection hidden="1"/>
    </xf>
    <xf numFmtId="0" fontId="0" fillId="0" borderId="10" xfId="0" applyBorder="1" applyAlignment="1">
      <alignment horizontal="center" vertical="center"/>
    </xf>
    <xf numFmtId="0" fontId="0" fillId="0" borderId="5" xfId="0" applyBorder="1" applyAlignment="1">
      <alignment horizontal="center" vertical="center"/>
    </xf>
    <xf numFmtId="0" fontId="14" fillId="4" borderId="13" xfId="5" applyFont="1" applyFill="1" applyBorder="1" applyAlignment="1" applyProtection="1">
      <alignment horizontal="center" vertical="center" wrapText="1"/>
      <protection hidden="1"/>
    </xf>
    <xf numFmtId="0" fontId="14" fillId="4" borderId="4" xfId="5" applyFont="1" applyFill="1" applyBorder="1" applyAlignment="1" applyProtection="1">
      <alignment horizontal="center" vertical="center" wrapText="1"/>
      <protection hidden="1"/>
    </xf>
    <xf numFmtId="0" fontId="12" fillId="0" borderId="0" xfId="7" applyFont="1" applyAlignment="1" applyProtection="1">
      <alignment horizontal="left" vertical="center" wrapText="1" indent="1"/>
      <protection hidden="1"/>
    </xf>
    <xf numFmtId="0" fontId="12" fillId="0" borderId="0" xfId="7" applyAlignment="1">
      <alignment horizontal="left" wrapText="1" indent="1"/>
    </xf>
    <xf numFmtId="0" fontId="12" fillId="0" borderId="0" xfId="0" applyFont="1" applyFill="1" applyAlignment="1" applyProtection="1">
      <alignment horizontal="left" indent="1"/>
      <protection hidden="1"/>
    </xf>
    <xf numFmtId="0" fontId="12" fillId="4" borderId="13" xfId="5" applyFont="1" applyFill="1" applyBorder="1" applyAlignment="1" applyProtection="1">
      <alignment horizontal="center" vertical="center"/>
      <protection hidden="1"/>
    </xf>
    <xf numFmtId="0" fontId="12" fillId="4" borderId="4" xfId="5" applyFont="1" applyFill="1" applyBorder="1" applyAlignment="1" applyProtection="1">
      <alignment horizontal="center" vertical="center"/>
      <protection hidden="1"/>
    </xf>
    <xf numFmtId="0" fontId="12" fillId="4" borderId="11" xfId="5" applyFont="1" applyFill="1" applyBorder="1" applyAlignment="1" applyProtection="1">
      <alignment horizontal="center" vertical="center"/>
      <protection hidden="1"/>
    </xf>
    <xf numFmtId="0" fontId="12" fillId="4" borderId="9" xfId="5" applyFont="1" applyFill="1" applyBorder="1" applyAlignment="1" applyProtection="1">
      <alignment horizontal="center" vertical="center"/>
      <protection hidden="1"/>
    </xf>
    <xf numFmtId="0" fontId="12" fillId="4" borderId="12" xfId="5" applyFont="1" applyFill="1" applyBorder="1" applyAlignment="1" applyProtection="1">
      <alignment horizontal="center" vertical="center"/>
      <protection hidden="1"/>
    </xf>
    <xf numFmtId="0" fontId="12" fillId="4" borderId="5" xfId="5" applyFont="1" applyFill="1" applyBorder="1" applyAlignment="1" applyProtection="1">
      <alignment horizontal="center" vertical="center"/>
      <protection hidden="1"/>
    </xf>
    <xf numFmtId="0" fontId="12" fillId="6" borderId="1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8" borderId="8" xfId="68" applyFont="1" applyFill="1" applyBorder="1" applyAlignment="1">
      <alignment horizontal="center" vertical="center" wrapText="1"/>
    </xf>
    <xf numFmtId="0" fontId="12" fillId="8" borderId="9" xfId="68" applyFont="1" applyFill="1" applyBorder="1" applyAlignment="1">
      <alignment horizontal="center" vertical="center" wrapText="1"/>
    </xf>
    <xf numFmtId="0" fontId="12" fillId="8" borderId="19" xfId="68" applyFont="1" applyFill="1" applyBorder="1" applyAlignment="1">
      <alignment horizontal="center" vertical="center" wrapText="1"/>
    </xf>
    <xf numFmtId="0" fontId="12" fillId="8" borderId="20" xfId="68" applyFont="1" applyFill="1" applyBorder="1" applyAlignment="1">
      <alignment horizontal="center" vertical="center" wrapText="1"/>
    </xf>
    <xf numFmtId="0" fontId="12" fillId="8" borderId="10" xfId="68" applyFont="1" applyFill="1" applyBorder="1" applyAlignment="1">
      <alignment horizontal="center" vertical="center" wrapText="1"/>
    </xf>
    <xf numFmtId="0" fontId="12" fillId="8" borderId="5" xfId="68" applyFont="1" applyFill="1" applyBorder="1" applyAlignment="1">
      <alignment horizontal="center" vertical="center" wrapText="1"/>
    </xf>
    <xf numFmtId="0" fontId="21" fillId="4" borderId="1" xfId="7" applyFont="1" applyFill="1" applyBorder="1" applyAlignment="1">
      <alignment horizontal="center" vertical="center"/>
    </xf>
    <xf numFmtId="0" fontId="21" fillId="4" borderId="13" xfId="0" applyFont="1" applyFill="1" applyBorder="1" applyAlignment="1">
      <alignment horizontal="center" vertical="center"/>
    </xf>
    <xf numFmtId="0" fontId="21" fillId="4" borderId="4" xfId="0" applyFont="1" applyFill="1" applyBorder="1" applyAlignment="1">
      <alignment horizontal="center" vertical="center"/>
    </xf>
    <xf numFmtId="0" fontId="12" fillId="4" borderId="6" xfId="7" applyFont="1" applyFill="1" applyBorder="1" applyAlignment="1" applyProtection="1">
      <alignment horizontal="left" vertical="center" wrapText="1" indent="1"/>
      <protection hidden="1"/>
    </xf>
    <xf numFmtId="0" fontId="12" fillId="4" borderId="7" xfId="7" applyFont="1" applyFill="1" applyBorder="1" applyAlignment="1" applyProtection="1">
      <alignment horizontal="center" vertical="center" wrapText="1"/>
      <protection hidden="1"/>
    </xf>
    <xf numFmtId="0" fontId="12" fillId="4" borderId="6" xfId="7" applyFont="1" applyFill="1" applyBorder="1" applyAlignment="1">
      <alignment horizontal="center" vertical="center" wrapText="1"/>
    </xf>
    <xf numFmtId="0" fontId="12" fillId="4" borderId="2" xfId="7" applyFont="1"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7" xfId="7" applyFont="1" applyFill="1" applyBorder="1" applyAlignment="1">
      <alignment horizontal="center" vertical="center" wrapText="1"/>
    </xf>
    <xf numFmtId="0" fontId="12" fillId="4" borderId="1" xfId="7" applyFont="1" applyFill="1" applyBorder="1" applyAlignment="1" applyProtection="1">
      <alignment horizontal="left" vertical="center" indent="1"/>
      <protection hidden="1"/>
    </xf>
    <xf numFmtId="0" fontId="12" fillId="4" borderId="13" xfId="7" applyFont="1" applyFill="1" applyBorder="1" applyAlignment="1" applyProtection="1">
      <alignment horizontal="left" vertical="center" indent="1"/>
      <protection hidden="1"/>
    </xf>
    <xf numFmtId="0" fontId="12" fillId="4" borderId="4" xfId="7" applyFont="1" applyFill="1" applyBorder="1" applyAlignment="1" applyProtection="1">
      <alignment horizontal="left" vertical="center" indent="1"/>
      <protection hidden="1"/>
    </xf>
    <xf numFmtId="0" fontId="14" fillId="4" borderId="8" xfId="7" applyFont="1" applyFill="1" applyBorder="1" applyAlignment="1" applyProtection="1">
      <alignment horizontal="left" vertical="center" wrapText="1" indent="1"/>
      <protection hidden="1"/>
    </xf>
    <xf numFmtId="0" fontId="14" fillId="4" borderId="11"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0" fontId="12" fillId="4" borderId="2" xfId="7" applyFont="1" applyFill="1" applyBorder="1" applyAlignment="1" applyProtection="1">
      <alignment horizontal="center" vertical="center" wrapText="1"/>
      <protection hidden="1"/>
    </xf>
    <xf numFmtId="0" fontId="12" fillId="4" borderId="7" xfId="5" applyFont="1" applyFill="1" applyBorder="1" applyAlignment="1" applyProtection="1">
      <alignment horizontal="left" vertical="center" indent="1"/>
      <protection hidden="1"/>
    </xf>
    <xf numFmtId="0" fontId="12" fillId="4" borderId="2" xfId="5" applyFont="1" applyFill="1" applyBorder="1" applyAlignment="1" applyProtection="1">
      <alignment horizontal="left" vertical="center" indent="1"/>
      <protection hidden="1"/>
    </xf>
    <xf numFmtId="164" fontId="12" fillId="5" borderId="7" xfId="7" applyNumberFormat="1" applyFont="1" applyFill="1" applyBorder="1" applyAlignment="1" applyProtection="1">
      <alignment horizontal="right" vertical="center"/>
      <protection locked="0"/>
    </xf>
    <xf numFmtId="164" fontId="0" fillId="5" borderId="6" xfId="0" applyNumberFormat="1" applyFill="1" applyBorder="1" applyAlignment="1" applyProtection="1">
      <alignment horizontal="right" vertical="center"/>
      <protection locked="0"/>
    </xf>
    <xf numFmtId="164" fontId="0" fillId="5" borderId="2" xfId="0" applyNumberFormat="1" applyFill="1" applyBorder="1" applyAlignment="1" applyProtection="1">
      <alignment horizontal="right" vertical="center"/>
      <protection locked="0"/>
    </xf>
    <xf numFmtId="0" fontId="12" fillId="4" borderId="6" xfId="0" applyFont="1" applyFill="1" applyBorder="1" applyAlignment="1" applyProtection="1">
      <alignment horizontal="left" vertical="center" wrapText="1" indent="1"/>
      <protection hidden="1"/>
    </xf>
    <xf numFmtId="0" fontId="0" fillId="3" borderId="13" xfId="0" applyFill="1" applyBorder="1" applyAlignment="1" applyProtection="1">
      <alignment horizontal="left" vertical="center" indent="1"/>
      <protection hidden="1"/>
    </xf>
    <xf numFmtId="0" fontId="12" fillId="3" borderId="13" xfId="0" applyFont="1" applyFill="1" applyBorder="1" applyAlignment="1" applyProtection="1">
      <alignment horizontal="left" vertical="center" wrapText="1" indent="1"/>
      <protection hidden="1"/>
    </xf>
    <xf numFmtId="0" fontId="21" fillId="4" borderId="1" xfId="7" applyFont="1" applyFill="1" applyBorder="1" applyAlignment="1" applyProtection="1">
      <alignment horizontal="center" vertical="center" wrapText="1"/>
      <protection hidden="1"/>
    </xf>
    <xf numFmtId="0" fontId="24" fillId="0" borderId="13"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1" fillId="4" borderId="1" xfId="7" applyFont="1" applyFill="1"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10" xfId="0" applyBorder="1" applyAlignment="1" applyProtection="1">
      <alignment horizontal="left" vertical="center" wrapText="1" indent="1"/>
      <protection hidden="1"/>
    </xf>
    <xf numFmtId="0" fontId="0" fillId="0" borderId="12" xfId="0" applyBorder="1" applyAlignment="1" applyProtection="1">
      <alignment horizontal="left" vertical="center" wrapText="1" indent="1"/>
      <protection hidden="1"/>
    </xf>
    <xf numFmtId="0" fontId="12" fillId="4" borderId="6" xfId="7" applyFont="1" applyFill="1" applyBorder="1" applyAlignment="1" applyProtection="1">
      <alignment horizontal="center" vertical="center" wrapText="1"/>
      <protection hidden="1"/>
    </xf>
    <xf numFmtId="164" fontId="12" fillId="5" borderId="6" xfId="7" applyNumberFormat="1" applyFont="1" applyFill="1" applyBorder="1" applyAlignment="1" applyProtection="1">
      <alignment horizontal="right" vertical="center"/>
      <protection locked="0"/>
    </xf>
    <xf numFmtId="0" fontId="12" fillId="3" borderId="1" xfId="7" applyFont="1" applyFill="1" applyBorder="1" applyAlignment="1" applyProtection="1">
      <alignment horizontal="left" vertical="center" wrapText="1" indent="1"/>
      <protection hidden="1"/>
    </xf>
    <xf numFmtId="0" fontId="12" fillId="0" borderId="1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4" borderId="11" xfId="7" applyFont="1" applyFill="1" applyBorder="1" applyAlignment="1" applyProtection="1">
      <alignment horizontal="center" vertical="center" wrapText="1"/>
      <protection hidden="1"/>
    </xf>
    <xf numFmtId="0" fontId="14" fillId="4" borderId="0" xfId="7" applyFont="1" applyFill="1" applyBorder="1" applyAlignment="1" applyProtection="1">
      <alignment horizontal="center" vertical="center" wrapText="1"/>
      <protection hidden="1"/>
    </xf>
    <xf numFmtId="0" fontId="14" fillId="4" borderId="12" xfId="7" applyFont="1" applyFill="1" applyBorder="1" applyAlignment="1" applyProtection="1">
      <alignment horizontal="center" vertical="center" wrapText="1"/>
      <protection hidden="1"/>
    </xf>
    <xf numFmtId="0" fontId="12" fillId="4" borderId="1" xfId="7" applyFont="1" applyFill="1" applyBorder="1" applyAlignment="1" applyProtection="1">
      <alignment horizontal="center" vertical="center"/>
      <protection hidden="1"/>
    </xf>
    <xf numFmtId="0" fontId="12" fillId="4" borderId="13" xfId="7" applyFont="1" applyFill="1" applyBorder="1" applyAlignment="1" applyProtection="1">
      <alignment horizontal="center" vertical="center"/>
      <protection hidden="1"/>
    </xf>
    <xf numFmtId="0" fontId="12" fillId="4" borderId="4" xfId="7" applyFont="1" applyFill="1" applyBorder="1" applyAlignment="1" applyProtection="1">
      <alignment horizontal="center" vertical="center"/>
      <protection hidden="1"/>
    </xf>
    <xf numFmtId="0" fontId="12" fillId="4" borderId="1" xfId="7" applyNumberFormat="1" applyFont="1" applyFill="1" applyBorder="1" applyAlignment="1" applyProtection="1">
      <alignment horizontal="center" vertical="center" wrapText="1"/>
      <protection hidden="1"/>
    </xf>
    <xf numFmtId="0" fontId="12" fillId="4" borderId="1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2" xfId="7" applyFont="1" applyFill="1" applyBorder="1" applyAlignment="1">
      <alignment horizontal="left" vertical="center" wrapText="1" indent="1"/>
    </xf>
    <xf numFmtId="0" fontId="0" fillId="3" borderId="4" xfId="0" applyFill="1" applyBorder="1" applyAlignment="1">
      <alignment horizontal="left" vertical="center" indent="1"/>
    </xf>
    <xf numFmtId="0" fontId="21" fillId="3" borderId="1" xfId="7" applyFont="1" applyFill="1" applyBorder="1" applyAlignment="1" applyProtection="1">
      <alignment horizontal="left" vertical="center" wrapText="1" indent="1"/>
      <protection hidden="1"/>
    </xf>
    <xf numFmtId="0" fontId="0" fillId="3" borderId="13" xfId="0" applyFill="1" applyBorder="1" applyAlignment="1">
      <alignment horizontal="left" vertical="center" wrapText="1" indent="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12" fillId="0" borderId="0" xfId="7" applyAlignment="1">
      <alignment horizontal="left" wrapText="1"/>
    </xf>
    <xf numFmtId="0" fontId="12" fillId="0" borderId="12" xfId="7" applyBorder="1" applyAlignment="1">
      <alignment horizontal="left" wrapText="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2" fillId="9" borderId="0" xfId="0" applyFont="1" applyFill="1" applyAlignment="1" applyProtection="1">
      <alignment horizontal="left"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68">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702142</xdr:colOff>
      <xdr:row>2</xdr:row>
      <xdr:rowOff>188431</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368767</xdr:colOff>
      <xdr:row>2</xdr:row>
      <xdr:rowOff>178906</xdr:rowOff>
    </xdr:to>
    <xdr:pic>
      <xdr:nvPicPr>
        <xdr:cNvPr id="4" name="Grafik 3">
          <a:extLst>
            <a:ext uri="{FF2B5EF4-FFF2-40B4-BE49-F238E27FC236}">
              <a16:creationId xmlns:a16="http://schemas.microsoft.com/office/drawing/2014/main" id="{29DDDC8B-624C-4BA7-A821-9646BC5976E6}"/>
            </a:ext>
          </a:extLst>
        </xdr:cNvPr>
        <xdr:cNvPicPr>
          <a:picLocks noChangeAspect="1"/>
        </xdr:cNvPicPr>
      </xdr:nvPicPr>
      <xdr:blipFill>
        <a:blip xmlns:r="http://schemas.openxmlformats.org/officeDocument/2006/relationships" r:embed="rId1"/>
        <a:stretch>
          <a:fillRect/>
        </a:stretch>
      </xdr:blipFill>
      <xdr:spPr>
        <a:xfrm>
          <a:off x="171450" y="85725"/>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721192</xdr:colOff>
      <xdr:row>2</xdr:row>
      <xdr:rowOff>188431</xdr:rowOff>
    </xdr:to>
    <xdr:pic>
      <xdr:nvPicPr>
        <xdr:cNvPr id="4" name="Grafik 3">
          <a:extLst>
            <a:ext uri="{FF2B5EF4-FFF2-40B4-BE49-F238E27FC236}">
              <a16:creationId xmlns:a16="http://schemas.microsoft.com/office/drawing/2014/main" id="{7D7A7B0A-51A7-457E-82BC-382132137990}"/>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2092792</xdr:colOff>
      <xdr:row>2</xdr:row>
      <xdr:rowOff>188431</xdr:rowOff>
    </xdr:to>
    <xdr:pic>
      <xdr:nvPicPr>
        <xdr:cNvPr id="5" name="Grafik 4">
          <a:extLst>
            <a:ext uri="{FF2B5EF4-FFF2-40B4-BE49-F238E27FC236}">
              <a16:creationId xmlns:a16="http://schemas.microsoft.com/office/drawing/2014/main" id="{BD469142-7023-4BC4-84B4-577FC3DFFC34}"/>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xdr:col>
      <xdr:colOff>692617</xdr:colOff>
      <xdr:row>2</xdr:row>
      <xdr:rowOff>207481</xdr:rowOff>
    </xdr:to>
    <xdr:pic>
      <xdr:nvPicPr>
        <xdr:cNvPr id="3" name="Grafik 2">
          <a:extLst>
            <a:ext uri="{FF2B5EF4-FFF2-40B4-BE49-F238E27FC236}">
              <a16:creationId xmlns:a16="http://schemas.microsoft.com/office/drawing/2014/main" id="{1E8B24F2-CA42-4EE7-8390-71BBE03893B3}"/>
            </a:ext>
          </a:extLst>
        </xdr:cNvPr>
        <xdr:cNvPicPr>
          <a:picLocks noChangeAspect="1"/>
        </xdr:cNvPicPr>
      </xdr:nvPicPr>
      <xdr:blipFill>
        <a:blip xmlns:r="http://schemas.openxmlformats.org/officeDocument/2006/relationships" r:embed="rId1"/>
        <a:stretch>
          <a:fillRect/>
        </a:stretch>
      </xdr:blipFill>
      <xdr:spPr>
        <a:xfrm>
          <a:off x="161925" y="1143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2111842</xdr:colOff>
      <xdr:row>2</xdr:row>
      <xdr:rowOff>188431</xdr:rowOff>
    </xdr:to>
    <xdr:pic>
      <xdr:nvPicPr>
        <xdr:cNvPr id="3" name="Grafik 2">
          <a:extLst>
            <a:ext uri="{FF2B5EF4-FFF2-40B4-BE49-F238E27FC236}">
              <a16:creationId xmlns:a16="http://schemas.microsoft.com/office/drawing/2014/main" id="{A4C4E99B-75DF-4593-83BB-5C8D50316BE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845017</xdr:colOff>
      <xdr:row>2</xdr:row>
      <xdr:rowOff>188431</xdr:rowOff>
    </xdr:to>
    <xdr:pic>
      <xdr:nvPicPr>
        <xdr:cNvPr id="3" name="Grafik 2">
          <a:extLst>
            <a:ext uri="{FF2B5EF4-FFF2-40B4-BE49-F238E27FC236}">
              <a16:creationId xmlns:a16="http://schemas.microsoft.com/office/drawing/2014/main" id="{6D3A0207-F8C9-4FC2-BCB0-94F10E2C59DC}"/>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2</xdr:row>
      <xdr:rowOff>171286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H256"/>
  <sheetViews>
    <sheetView showGridLines="0" tabSelected="1" zoomScaleNormal="100" workbookViewId="0"/>
  </sheetViews>
  <sheetFormatPr baseColWidth="10" defaultColWidth="10.6328125" defaultRowHeight="12.5" zeroHeight="1" x14ac:dyDescent="0.25"/>
  <cols>
    <col min="1" max="1" width="30.453125" style="44" bestFit="1" customWidth="1"/>
    <col min="2" max="2" width="50.54296875" style="44" customWidth="1"/>
    <col min="3" max="3" width="12.6328125" style="44" customWidth="1"/>
    <col min="4" max="4" width="20.6328125" style="45" customWidth="1"/>
    <col min="5" max="5" width="78.54296875" style="45" customWidth="1"/>
    <col min="6" max="6" width="12.6328125" style="45" customWidth="1"/>
    <col min="7" max="16384" width="10.6328125" style="45"/>
  </cols>
  <sheetData>
    <row r="1" spans="1:5" ht="60" customHeight="1" x14ac:dyDescent="0.2">
      <c r="A1" s="154" t="s">
        <v>0</v>
      </c>
    </row>
    <row r="2" spans="1:5" ht="13" x14ac:dyDescent="0.25">
      <c r="A2" s="46" t="s">
        <v>90</v>
      </c>
      <c r="B2" s="55" t="s">
        <v>257</v>
      </c>
      <c r="C2" s="235" t="s">
        <v>291</v>
      </c>
      <c r="D2" s="236"/>
      <c r="E2" s="236"/>
    </row>
    <row r="3" spans="1:5" ht="13" x14ac:dyDescent="0.25">
      <c r="B3" s="55" t="str">
        <f>"Energiepreise 1. Halbjahr "&amp;$B$11&amp;" bis 20. Juli "&amp;$B$11</f>
        <v>Energiepreise 1. Halbjahr 2022 bis 20. Juli 2022</v>
      </c>
      <c r="C3" s="237" t="s">
        <v>292</v>
      </c>
      <c r="D3" s="238"/>
      <c r="E3" s="238"/>
    </row>
    <row r="4" spans="1:5" ht="12.75" customHeight="1" x14ac:dyDescent="0.25">
      <c r="A4" s="47"/>
      <c r="B4" s="55" t="str">
        <f>"Energiepreise 2. Halbjahr "&amp;$B$11&amp;" bis 20. Jänner "&amp;$B$11+1</f>
        <v>Energiepreise 2. Halbjahr 2022 bis 20. Jänner 2023</v>
      </c>
      <c r="C4" s="238"/>
      <c r="D4" s="238"/>
      <c r="E4" s="238"/>
    </row>
    <row r="5" spans="1:5" ht="12.75" customHeight="1" x14ac:dyDescent="0.25">
      <c r="A5" s="47"/>
      <c r="B5" s="55" t="str">
        <f>"Jahreswerte bis zum 15. Februar "&amp;$B$11+1</f>
        <v>Jahreswerte bis zum 15. Februar 2023</v>
      </c>
      <c r="C5" s="235" t="s">
        <v>293</v>
      </c>
      <c r="D5" s="236"/>
      <c r="E5" s="236"/>
    </row>
    <row r="6" spans="1:5" ht="12.75" customHeight="1" x14ac:dyDescent="0.25">
      <c r="A6" s="46"/>
      <c r="B6" s="46"/>
      <c r="C6" s="46"/>
      <c r="D6" s="46"/>
      <c r="E6" s="46"/>
    </row>
    <row r="7" spans="1:5" x14ac:dyDescent="0.25">
      <c r="A7" s="204" t="s">
        <v>404</v>
      </c>
      <c r="B7" s="57" t="s">
        <v>1</v>
      </c>
      <c r="C7" s="45"/>
    </row>
    <row r="8" spans="1:5" ht="13" x14ac:dyDescent="0.25">
      <c r="A8" s="204" t="s">
        <v>2</v>
      </c>
      <c r="B8" s="56" t="s">
        <v>276</v>
      </c>
      <c r="C8" s="45"/>
    </row>
    <row r="9" spans="1:5" x14ac:dyDescent="0.25">
      <c r="A9" s="204" t="s">
        <v>405</v>
      </c>
      <c r="B9" s="205" t="s">
        <v>406</v>
      </c>
      <c r="C9" s="45"/>
    </row>
    <row r="10" spans="1:5" s="48" customFormat="1" ht="15.75" customHeight="1" x14ac:dyDescent="0.25">
      <c r="A10" s="222" t="s">
        <v>276</v>
      </c>
      <c r="B10" s="223"/>
      <c r="C10" s="45"/>
      <c r="D10" s="239" t="s">
        <v>61</v>
      </c>
      <c r="E10" s="224"/>
    </row>
    <row r="11" spans="1:5" ht="15.5" x14ac:dyDescent="0.25">
      <c r="A11" s="39" t="s">
        <v>3</v>
      </c>
      <c r="B11" s="42">
        <v>2022</v>
      </c>
      <c r="C11" s="44" t="s">
        <v>4</v>
      </c>
      <c r="D11" s="240"/>
      <c r="E11" s="225"/>
    </row>
    <row r="12" spans="1:5" ht="15.5" x14ac:dyDescent="0.25">
      <c r="A12" s="40" t="s">
        <v>5</v>
      </c>
      <c r="B12" s="90"/>
      <c r="C12" s="52" t="str">
        <f>IF(B$12="","Pflichtfeld!","")</f>
        <v>Pflichtfeld!</v>
      </c>
      <c r="D12" s="240"/>
      <c r="E12" s="225"/>
    </row>
    <row r="13" spans="1:5" ht="15.5" x14ac:dyDescent="0.25">
      <c r="A13" s="41" t="s">
        <v>58</v>
      </c>
      <c r="B13" s="51" t="str">
        <f>IFERROR(VLOOKUP(B12,L!$A$11:$B$120,2,0),"")</f>
        <v/>
      </c>
      <c r="C13" s="50" t="s">
        <v>4</v>
      </c>
      <c r="D13" s="240"/>
      <c r="E13" s="225"/>
    </row>
    <row r="14" spans="1:5" x14ac:dyDescent="0.25">
      <c r="A14" s="64" t="s">
        <v>6</v>
      </c>
      <c r="B14" s="65"/>
      <c r="C14" s="49" t="str">
        <f>IF(AND($B$12&lt;&gt;"",B14=""),"Pflichtfeld!","")</f>
        <v/>
      </c>
      <c r="D14" s="240"/>
      <c r="E14" s="225"/>
    </row>
    <row r="15" spans="1:5" x14ac:dyDescent="0.25">
      <c r="A15" s="66" t="s">
        <v>7</v>
      </c>
      <c r="B15" s="67"/>
      <c r="C15" s="49" t="str">
        <f t="shared" ref="C15:C16" si="0">IF(AND($B$12&lt;&gt;"",B15=""),"Pflichtfeld!","")</f>
        <v/>
      </c>
      <c r="D15" s="240"/>
      <c r="E15" s="225"/>
    </row>
    <row r="16" spans="1:5" x14ac:dyDescent="0.25">
      <c r="A16" s="68" t="s">
        <v>8</v>
      </c>
      <c r="B16" s="69"/>
      <c r="C16" s="49" t="str">
        <f t="shared" si="0"/>
        <v/>
      </c>
      <c r="D16" s="241"/>
      <c r="E16" s="226"/>
    </row>
    <row r="17" spans="1:8" x14ac:dyDescent="0.25">
      <c r="B17" s="47"/>
      <c r="C17" s="199" t="s">
        <v>352</v>
      </c>
    </row>
    <row r="18" spans="1:8" x14ac:dyDescent="0.25">
      <c r="A18" s="45"/>
      <c r="B18" s="45"/>
    </row>
    <row r="19" spans="1:8" ht="12.75" customHeight="1" x14ac:dyDescent="0.25">
      <c r="A19" s="206" t="s">
        <v>294</v>
      </c>
      <c r="B19" s="242"/>
      <c r="C19" s="208"/>
      <c r="D19" s="210" t="str">
        <f>IF(AND(SUM(TT_SpV!$C$11:$H$376)=0,C19=""),"Pflichtfeld!","")</f>
        <v>Pflichtfeld!</v>
      </c>
      <c r="E19" s="206" t="s">
        <v>299</v>
      </c>
      <c r="F19" s="208"/>
      <c r="G19" s="210" t="str">
        <f>IF(AND(SUM(HH_Preis!$D$12:$O$51,JJ_Abg!D31:E31)=0,F19=""),"Pflichtfeld!","")</f>
        <v>Pflichtfeld!</v>
      </c>
    </row>
    <row r="20" spans="1:8" x14ac:dyDescent="0.25">
      <c r="A20" s="207"/>
      <c r="B20" s="243"/>
      <c r="C20" s="244"/>
      <c r="D20" s="227"/>
      <c r="E20" s="231"/>
      <c r="F20" s="209"/>
      <c r="G20" s="210"/>
    </row>
    <row r="21" spans="1:8" x14ac:dyDescent="0.25">
      <c r="A21" s="115"/>
      <c r="B21" s="115"/>
      <c r="C21" s="47"/>
      <c r="D21" s="115"/>
      <c r="E21" s="115"/>
    </row>
    <row r="22" spans="1:8" ht="12.75" customHeight="1" x14ac:dyDescent="0.25">
      <c r="A22" s="206" t="s">
        <v>295</v>
      </c>
      <c r="B22" s="242"/>
      <c r="C22" s="208"/>
      <c r="D22" s="210" t="str">
        <f>IF(AND(SUM(HH_Preis!$D$12:$E$31)=0,C22="",F19&lt;&gt;"Leermeldung"),"Pflichtfeld!","")</f>
        <v>Pflichtfeld!</v>
      </c>
      <c r="E22" s="206" t="s">
        <v>297</v>
      </c>
      <c r="F22" s="208"/>
      <c r="G22" s="210" t="str">
        <f>IF(AND(SUM(HH_Preis!$D$32:$E$51)=0,F22="",F19&lt;&gt;"Leermeldung"),"Pflichtfeld!","")</f>
        <v>Pflichtfeld!</v>
      </c>
    </row>
    <row r="23" spans="1:8" x14ac:dyDescent="0.25">
      <c r="A23" s="207"/>
      <c r="B23" s="243"/>
      <c r="C23" s="244"/>
      <c r="D23" s="210"/>
      <c r="E23" s="207"/>
      <c r="F23" s="209"/>
      <c r="G23" s="210"/>
    </row>
    <row r="24" spans="1:8" ht="12.75" customHeight="1" x14ac:dyDescent="0.25">
      <c r="A24" s="115"/>
      <c r="B24" s="115"/>
      <c r="C24" s="115"/>
      <c r="D24" s="115"/>
      <c r="E24" s="115"/>
    </row>
    <row r="25" spans="1:8" ht="12.75" customHeight="1" x14ac:dyDescent="0.25">
      <c r="A25" s="206" t="s">
        <v>296</v>
      </c>
      <c r="B25" s="230"/>
      <c r="C25" s="208"/>
      <c r="D25" s="211" t="str">
        <f>IF(AND(SUM(JJ_Netzgebiet!H33)=0,C25="",F19&lt;&gt;"Leermeldung"),"Pflichtfeld!","")</f>
        <v>Pflichtfeld!</v>
      </c>
      <c r="E25" s="206" t="s">
        <v>298</v>
      </c>
      <c r="F25" s="208"/>
      <c r="G25" s="210" t="str">
        <f>IF(AND(SUM(JJ_Anz!I32)=0,F25="",F19&lt;&gt;"Leermeldung"),"Pflichtfeld!","")</f>
        <v>Pflichtfeld!</v>
      </c>
    </row>
    <row r="26" spans="1:8" ht="12.75" customHeight="1" x14ac:dyDescent="0.25">
      <c r="A26" s="233"/>
      <c r="B26" s="234"/>
      <c r="C26" s="228"/>
      <c r="D26" s="211"/>
      <c r="E26" s="233"/>
      <c r="F26" s="228"/>
      <c r="G26" s="210"/>
    </row>
    <row r="27" spans="1:8" x14ac:dyDescent="0.25">
      <c r="A27" s="231"/>
      <c r="B27" s="232"/>
      <c r="C27" s="209"/>
      <c r="D27" s="211"/>
      <c r="E27" s="231"/>
      <c r="F27" s="229"/>
      <c r="G27" s="227"/>
    </row>
    <row r="28" spans="1:8" ht="12.75" customHeight="1" x14ac:dyDescent="0.25">
      <c r="A28" s="47"/>
      <c r="B28" s="47"/>
      <c r="C28" s="47"/>
      <c r="D28" s="47"/>
      <c r="E28" s="115"/>
    </row>
    <row r="29" spans="1:8" ht="12.75" customHeight="1" x14ac:dyDescent="0.25">
      <c r="A29" s="206" t="s">
        <v>300</v>
      </c>
      <c r="B29" s="230"/>
      <c r="C29" s="208"/>
      <c r="D29" s="211" t="str">
        <f>IF(AND(SUM(JJ_Anz!K32)=0,C29="",F19&lt;&gt;"Leermeldung"),"Pflichtfeld!","")</f>
        <v>Pflichtfeld!</v>
      </c>
      <c r="E29" s="206" t="s">
        <v>393</v>
      </c>
      <c r="F29" s="208"/>
      <c r="G29" s="210" t="str">
        <f>IF(AND(SUM(JJ_BAMM!E16:F16,JJ_BAMM!E18:F18,JJ_BAMM!E20)=0,F29="",F19&lt;&gt;"Leermeldung"),"Pflichtfeld!","")</f>
        <v>Pflichtfeld!</v>
      </c>
      <c r="H29" s="211"/>
    </row>
    <row r="30" spans="1:8" x14ac:dyDescent="0.25">
      <c r="A30" s="231"/>
      <c r="B30" s="232"/>
      <c r="C30" s="209"/>
      <c r="D30" s="211"/>
      <c r="E30" s="207"/>
      <c r="F30" s="209"/>
      <c r="G30" s="210"/>
      <c r="H30" s="211"/>
    </row>
    <row r="31" spans="1:8" x14ac:dyDescent="0.25">
      <c r="A31" s="203"/>
      <c r="B31" s="203"/>
      <c r="C31" s="203"/>
      <c r="D31" s="203"/>
      <c r="E31" s="203"/>
      <c r="F31" s="203"/>
      <c r="G31" s="203"/>
      <c r="H31" s="203"/>
    </row>
    <row r="32" spans="1:8" x14ac:dyDescent="0.25">
      <c r="A32" s="203"/>
      <c r="B32" s="203"/>
      <c r="C32" s="203"/>
      <c r="D32" s="203"/>
      <c r="E32" s="206" t="s">
        <v>394</v>
      </c>
      <c r="F32" s="208"/>
      <c r="G32" s="210" t="str">
        <f>IF(AND(SUM(JJ_BAMM!G10,JJ_BAMM!G14,JJ_BAMM!G12)=0,F32="",F19&lt;&gt;"Leermeldung"),"Pflichtfeld!","")</f>
        <v>Pflichtfeld!</v>
      </c>
      <c r="H32" s="203"/>
    </row>
    <row r="33" spans="1:8" x14ac:dyDescent="0.25">
      <c r="A33" s="203"/>
      <c r="B33" s="203"/>
      <c r="C33" s="203"/>
      <c r="D33" s="203"/>
      <c r="E33" s="207"/>
      <c r="F33" s="209"/>
      <c r="G33" s="210"/>
      <c r="H33" s="203"/>
    </row>
    <row r="34" spans="1:8" x14ac:dyDescent="0.25">
      <c r="A34" s="47"/>
      <c r="B34" s="47"/>
      <c r="C34" s="47"/>
      <c r="D34" s="115"/>
    </row>
    <row r="35" spans="1:8" x14ac:dyDescent="0.25">
      <c r="A35" s="47"/>
      <c r="B35" s="47"/>
      <c r="C35" s="47"/>
      <c r="D35" s="115"/>
    </row>
    <row r="36" spans="1:8" x14ac:dyDescent="0.25">
      <c r="A36" s="212" t="s">
        <v>353</v>
      </c>
      <c r="B36" s="213"/>
      <c r="C36" s="213"/>
      <c r="D36" s="213"/>
      <c r="E36" s="213"/>
      <c r="F36" s="214"/>
    </row>
    <row r="37" spans="1:8" x14ac:dyDescent="0.25">
      <c r="A37" s="215"/>
      <c r="B37" s="216"/>
      <c r="C37" s="216"/>
      <c r="D37" s="216"/>
      <c r="E37" s="216"/>
      <c r="F37" s="217"/>
    </row>
    <row r="38" spans="1:8" x14ac:dyDescent="0.25">
      <c r="A38" s="218"/>
      <c r="B38" s="216"/>
      <c r="C38" s="216"/>
      <c r="D38" s="216"/>
      <c r="E38" s="216"/>
      <c r="F38" s="217"/>
    </row>
    <row r="39" spans="1:8" x14ac:dyDescent="0.25">
      <c r="A39" s="218"/>
      <c r="B39" s="216"/>
      <c r="C39" s="216"/>
      <c r="D39" s="216"/>
      <c r="E39" s="216"/>
      <c r="F39" s="217"/>
    </row>
    <row r="40" spans="1:8" x14ac:dyDescent="0.25">
      <c r="A40" s="218"/>
      <c r="B40" s="216"/>
      <c r="C40" s="216"/>
      <c r="D40" s="216"/>
      <c r="E40" s="216"/>
      <c r="F40" s="217"/>
    </row>
    <row r="41" spans="1:8" x14ac:dyDescent="0.25">
      <c r="A41" s="218"/>
      <c r="B41" s="216"/>
      <c r="C41" s="216"/>
      <c r="D41" s="216"/>
      <c r="E41" s="216"/>
      <c r="F41" s="217"/>
    </row>
    <row r="42" spans="1:8" x14ac:dyDescent="0.25">
      <c r="A42" s="218"/>
      <c r="B42" s="216"/>
      <c r="C42" s="216"/>
      <c r="D42" s="216"/>
      <c r="E42" s="216"/>
      <c r="F42" s="217"/>
    </row>
    <row r="43" spans="1:8" x14ac:dyDescent="0.25">
      <c r="A43" s="218"/>
      <c r="B43" s="216"/>
      <c r="C43" s="216"/>
      <c r="D43" s="216"/>
      <c r="E43" s="216"/>
      <c r="F43" s="217"/>
    </row>
    <row r="44" spans="1:8" x14ac:dyDescent="0.25">
      <c r="A44" s="218"/>
      <c r="B44" s="216"/>
      <c r="C44" s="216"/>
      <c r="D44" s="216"/>
      <c r="E44" s="216"/>
      <c r="F44" s="217"/>
    </row>
    <row r="45" spans="1:8" x14ac:dyDescent="0.25">
      <c r="A45" s="218"/>
      <c r="B45" s="216"/>
      <c r="C45" s="216"/>
      <c r="D45" s="216"/>
      <c r="E45" s="216"/>
      <c r="F45" s="217"/>
    </row>
    <row r="46" spans="1:8" x14ac:dyDescent="0.25">
      <c r="A46" s="218"/>
      <c r="B46" s="216"/>
      <c r="C46" s="216"/>
      <c r="D46" s="216"/>
      <c r="E46" s="216"/>
      <c r="F46" s="217"/>
    </row>
    <row r="47" spans="1:8" x14ac:dyDescent="0.25">
      <c r="A47" s="219"/>
      <c r="B47" s="220"/>
      <c r="C47" s="220"/>
      <c r="D47" s="220"/>
      <c r="E47" s="220"/>
      <c r="F47" s="221"/>
    </row>
    <row r="48" spans="1: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spans="1:3" x14ac:dyDescent="0.25"/>
    <row r="210" spans="1:3" x14ac:dyDescent="0.25"/>
    <row r="211" spans="1:3" x14ac:dyDescent="0.25"/>
    <row r="212" spans="1:3" x14ac:dyDescent="0.25"/>
    <row r="213" spans="1:3" x14ac:dyDescent="0.25"/>
    <row r="214" spans="1:3" x14ac:dyDescent="0.25"/>
    <row r="215" spans="1:3" x14ac:dyDescent="0.25"/>
    <row r="216" spans="1:3" x14ac:dyDescent="0.25"/>
    <row r="217" spans="1:3" x14ac:dyDescent="0.25"/>
    <row r="218" spans="1:3" x14ac:dyDescent="0.25"/>
    <row r="219" spans="1:3" x14ac:dyDescent="0.25"/>
    <row r="220" spans="1:3" x14ac:dyDescent="0.25"/>
    <row r="221" spans="1:3" x14ac:dyDescent="0.25">
      <c r="A221" s="45"/>
      <c r="B221" s="45"/>
      <c r="C221" s="45"/>
    </row>
    <row r="222" spans="1:3" x14ac:dyDescent="0.25"/>
    <row r="223" spans="1:3" x14ac:dyDescent="0.25"/>
    <row r="224" spans="1:3" x14ac:dyDescent="0.25"/>
    <row r="225" spans="1:3" x14ac:dyDescent="0.25">
      <c r="A225" s="45"/>
      <c r="B225" s="45"/>
      <c r="C225" s="45"/>
    </row>
    <row r="226" spans="1:3" x14ac:dyDescent="0.25"/>
    <row r="227" spans="1:3" x14ac:dyDescent="0.25">
      <c r="A227" s="45"/>
      <c r="B227" s="45"/>
      <c r="C227" s="45"/>
    </row>
    <row r="228" spans="1:3" x14ac:dyDescent="0.25"/>
    <row r="229" spans="1:3" x14ac:dyDescent="0.25"/>
    <row r="230" spans="1:3" x14ac:dyDescent="0.25">
      <c r="A230" s="45"/>
      <c r="B230" s="45"/>
      <c r="C230" s="45"/>
    </row>
    <row r="231" spans="1:3" x14ac:dyDescent="0.25">
      <c r="A231" s="45"/>
      <c r="B231" s="45"/>
      <c r="C231" s="45"/>
    </row>
    <row r="232" spans="1:3" x14ac:dyDescent="0.25"/>
    <row r="233" spans="1:3" x14ac:dyDescent="0.25"/>
    <row r="234" spans="1:3" x14ac:dyDescent="0.25">
      <c r="A234" s="45"/>
      <c r="B234" s="45"/>
      <c r="C234" s="45"/>
    </row>
    <row r="235" spans="1:3" x14ac:dyDescent="0.25"/>
    <row r="236" spans="1:3" x14ac:dyDescent="0.25"/>
    <row r="237" spans="1:3" x14ac:dyDescent="0.25">
      <c r="A237" s="45"/>
      <c r="B237" s="45"/>
      <c r="C237" s="45"/>
    </row>
    <row r="238" spans="1:3" x14ac:dyDescent="0.25">
      <c r="A238" s="45"/>
      <c r="B238" s="45"/>
      <c r="C238" s="45"/>
    </row>
    <row r="239" spans="1:3" x14ac:dyDescent="0.25">
      <c r="A239" s="45"/>
      <c r="B239" s="45"/>
      <c r="C239" s="45"/>
    </row>
    <row r="240" spans="1:3" x14ac:dyDescent="0.25">
      <c r="A240" s="45"/>
      <c r="B240" s="45"/>
      <c r="C240" s="45"/>
    </row>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sheetData>
  <sheetProtection algorithmName="SHA-512" hashValue="Ep7tNHqGFYJQ6vZJ2LFavJsEeqEhf9WxF09oV13JzG1soe8v1f+27u6RNQ1R2IFGkZoFrZogWcve2wljnqJS4Q==" saltValue="E9kfp/jdTO0uLXNs31vlnA==" spinCount="100000" sheet="1" objects="1" scenarios="1" formatCells="0" formatColumns="0" formatRows="0"/>
  <mergeCells count="35">
    <mergeCell ref="E25:E27"/>
    <mergeCell ref="D22:D23"/>
    <mergeCell ref="E19:E20"/>
    <mergeCell ref="A19:B20"/>
    <mergeCell ref="C19:C20"/>
    <mergeCell ref="D19:D20"/>
    <mergeCell ref="C2:E2"/>
    <mergeCell ref="C5:E5"/>
    <mergeCell ref="C3:E4"/>
    <mergeCell ref="D10:D16"/>
    <mergeCell ref="A22:B23"/>
    <mergeCell ref="C22:C23"/>
    <mergeCell ref="A36:F47"/>
    <mergeCell ref="A10:B10"/>
    <mergeCell ref="E10:E16"/>
    <mergeCell ref="G25:G27"/>
    <mergeCell ref="F25:F27"/>
    <mergeCell ref="E22:E23"/>
    <mergeCell ref="F22:F23"/>
    <mergeCell ref="G22:G23"/>
    <mergeCell ref="C25:C27"/>
    <mergeCell ref="D25:D27"/>
    <mergeCell ref="F19:F20"/>
    <mergeCell ref="G19:G20"/>
    <mergeCell ref="A29:B30"/>
    <mergeCell ref="C29:C30"/>
    <mergeCell ref="D29:D30"/>
    <mergeCell ref="A25:B27"/>
    <mergeCell ref="E32:E33"/>
    <mergeCell ref="F32:F33"/>
    <mergeCell ref="G32:G33"/>
    <mergeCell ref="G29:G30"/>
    <mergeCell ref="H29:H30"/>
    <mergeCell ref="E29:E30"/>
    <mergeCell ref="F29:F30"/>
  </mergeCells>
  <phoneticPr fontId="0" type="noConversion"/>
  <conditionalFormatting sqref="B14:B16">
    <cfRule type="expression" dxfId="67" priority="15" stopIfTrue="1">
      <formula>AND($B$12&lt;&gt;"",B14="")</formula>
    </cfRule>
  </conditionalFormatting>
  <conditionalFormatting sqref="B12">
    <cfRule type="expression" dxfId="66" priority="16" stopIfTrue="1">
      <formula>$B$12=""</formula>
    </cfRule>
  </conditionalFormatting>
  <dataValidations xWindow="384" yWindow="505" count="1">
    <dataValidation type="list" allowBlank="1" showInputMessage="1" showErrorMessage="1" sqref="C19:C20 C22:C23 C25:C27 F29:F30 F19:F20 F22:F23 F25:F27 C29:C30 F32:F33" xr:uid="{1592F986-ECFF-4B98-9945-FCCB0D8AA378}">
      <formula1>$C$17:$C$18</formula1>
    </dataValidation>
  </dataValidations>
  <hyperlinks>
    <hyperlink ref="B7" r:id="rId1" xr:uid="{00000000-0004-0000-0000-000000000000}"/>
    <hyperlink ref="B9"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78C0D931-6437-407d-A8EE-F0AAD7539E65}">
      <x14:conditionalFormattings>
        <x14:conditionalFormatting xmlns:xm="http://schemas.microsoft.com/office/excel/2006/main">
          <x14:cfRule type="expression" priority="14" stopIfTrue="1" id="{20396883-79E2-49EF-8E9C-294EC3FF1EED}">
            <xm:f>AND(SUM(TT_SpV!$C$11:$H$376)=0,$C$19="")</xm:f>
            <x14:dxf>
              <fill>
                <patternFill>
                  <bgColor rgb="FFFF6969"/>
                </patternFill>
              </fill>
            </x14:dxf>
          </x14:cfRule>
          <xm:sqref>C19</xm:sqref>
        </x14:conditionalFormatting>
        <x14:conditionalFormatting xmlns:xm="http://schemas.microsoft.com/office/excel/2006/main">
          <x14:cfRule type="expression" priority="13" stopIfTrue="1" id="{7BD811D0-1590-4819-8ED9-E4D6092B12E0}">
            <xm:f>AND(SUM(HH_Preis!$D$12:$O$51,JJ_Abg!$D$31:$E$31)=0,$F$19="")</xm:f>
            <x14:dxf>
              <fill>
                <patternFill>
                  <bgColor rgb="FFFF6969"/>
                </patternFill>
              </fill>
            </x14:dxf>
          </x14:cfRule>
          <xm:sqref>F19</xm:sqref>
        </x14:conditionalFormatting>
        <x14:conditionalFormatting xmlns:xm="http://schemas.microsoft.com/office/excel/2006/main">
          <x14:cfRule type="expression" priority="194" stopIfTrue="1" id="{494F82E6-4BA7-4F36-B3DC-C9D8D9518636}">
            <xm:f>AND(AND(SUM(HH_Preis!$D$32:$E$51)=0,$F$19&lt;&gt;"Leermeldung"),$F$22="")</xm:f>
            <x14:dxf>
              <fill>
                <patternFill>
                  <bgColor rgb="FFFF6969"/>
                </patternFill>
              </fill>
            </x14:dxf>
          </x14:cfRule>
          <xm:sqref>F22</xm:sqref>
        </x14:conditionalFormatting>
        <x14:conditionalFormatting xmlns:xm="http://schemas.microsoft.com/office/excel/2006/main">
          <x14:cfRule type="expression" priority="199" stopIfTrue="1" id="{5E8890F7-2FEC-43EF-BE3D-A98E985D7800}">
            <xm:f>AND(AND(SUM(JJ_Anz!$I$32)=0,$F$19&lt;&gt;"Leermeldung"),$F$25="")</xm:f>
            <x14:dxf>
              <fill>
                <patternFill>
                  <bgColor rgb="FFFF6969"/>
                </patternFill>
              </fill>
            </x14:dxf>
          </x14:cfRule>
          <xm:sqref>F25:F26</xm:sqref>
        </x14:conditionalFormatting>
        <x14:conditionalFormatting xmlns:xm="http://schemas.microsoft.com/office/excel/2006/main">
          <x14:cfRule type="expression" priority="201" stopIfTrue="1" id="{64290AFA-6FDE-4E3D-AADF-890CB8926C4C}">
            <xm:f>AND(AND(SUM(HH_Preis!$D$12:$E$31)=0,$F$19&lt;&gt;"Leermeldung"),$C$22="")</xm:f>
            <x14:dxf>
              <fill>
                <patternFill>
                  <bgColor rgb="FFFF6969"/>
                </patternFill>
              </fill>
            </x14:dxf>
          </x14:cfRule>
          <xm:sqref>C22</xm:sqref>
        </x14:conditionalFormatting>
        <x14:conditionalFormatting xmlns:xm="http://schemas.microsoft.com/office/excel/2006/main">
          <x14:cfRule type="expression" priority="202" stopIfTrue="1" id="{3F8897CC-A83C-429D-B53C-26953FF380C7}">
            <xm:f>AND(AND(SUM(JJ_Anz!$K$32)=0,$F$19&lt;&gt;"Leermeldung"),$C$29="")</xm:f>
            <x14:dxf>
              <fill>
                <patternFill>
                  <bgColor rgb="FFFF6969"/>
                </patternFill>
              </fill>
            </x14:dxf>
          </x14:cfRule>
          <xm:sqref>C29</xm:sqref>
        </x14:conditionalFormatting>
        <x14:conditionalFormatting xmlns:xm="http://schemas.microsoft.com/office/excel/2006/main">
          <x14:cfRule type="expression" priority="203" id="{FF777AB2-F7A3-40B5-8D4B-E93CF7BE40EF}">
            <xm:f>AND(AND(SUM(JJ_Netzgebiet!$D$33,JJ_Netzgebiet!$H$33)=0,$F$19&lt;&gt;"Leermeldung"),$C$25="")</xm:f>
            <x14:dxf>
              <fill>
                <patternFill>
                  <bgColor rgb="FFFF6969"/>
                </patternFill>
              </fill>
            </x14:dxf>
          </x14:cfRule>
          <xm:sqref>C25:C27</xm:sqref>
        </x14:conditionalFormatting>
        <x14:conditionalFormatting xmlns:xm="http://schemas.microsoft.com/office/excel/2006/main">
          <x14:cfRule type="expression" priority="2" stopIfTrue="1" id="{860575AC-43CB-4295-9836-E3457EF5C120}">
            <xm:f>AND(AND(SUM(JJ_BAMM!$G$16,JJ_BAMM!$G$18,JJ_BAMM!$G$20)=0,$F$19&lt;&gt;"Leermeldung"),$F$29="")</xm:f>
            <x14:dxf>
              <fill>
                <patternFill>
                  <bgColor rgb="FFFF6969"/>
                </patternFill>
              </fill>
            </x14:dxf>
          </x14:cfRule>
          <xm:sqref>F29:F30</xm:sqref>
        </x14:conditionalFormatting>
        <x14:conditionalFormatting xmlns:xm="http://schemas.microsoft.com/office/excel/2006/main">
          <x14:cfRule type="expression" priority="1" stopIfTrue="1" id="{7A5C662A-3BEF-4498-86D9-C5544D067303}">
            <xm:f>AND(AND(SUM(JJ_BAMM!$G$10,JJ_BAMM!$G$12,JJ_BAMM!$G$14)=0,$F$19&lt;&gt;"Leermeldung"),$F$32="")</xm:f>
            <x14:dxf>
              <fill>
                <patternFill>
                  <bgColor rgb="FFFF6969"/>
                </patternFill>
              </fill>
            </x14:dxf>
          </x14:cfRule>
          <xm:sqref>F32:F33</xm:sqref>
        </x14:conditionalFormatting>
      </x14:conditionalFormattings>
    </ex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L!$A$10:$A$120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6328125" defaultRowHeight="12.5" x14ac:dyDescent="0.25"/>
  <cols>
    <col min="1" max="1" width="20.6328125" style="17" customWidth="1"/>
    <col min="2" max="2" width="22.6328125" style="17" customWidth="1"/>
    <col min="3" max="8" width="15.6328125" style="17" customWidth="1"/>
    <col min="9" max="16384" width="10.6328125" style="99"/>
  </cols>
  <sheetData>
    <row r="1" spans="1:8" x14ac:dyDescent="0.25">
      <c r="A1" s="10"/>
      <c r="B1" s="10"/>
    </row>
    <row r="2" spans="1:8" ht="20.149999999999999" customHeight="1" x14ac:dyDescent="0.25"/>
    <row r="3" spans="1:8" ht="20.149999999999999" customHeight="1" x14ac:dyDescent="0.25">
      <c r="A3" s="10"/>
      <c r="B3" s="10"/>
    </row>
    <row r="4" spans="1:8" x14ac:dyDescent="0.25">
      <c r="A4" s="19" t="s">
        <v>0</v>
      </c>
      <c r="B4" s="19"/>
    </row>
    <row r="5" spans="1:8" ht="15.5" x14ac:dyDescent="0.25">
      <c r="A5" s="94" t="str">
        <f>"Tageshebung zum Ende des jeweiligen Gastages "&amp;U!A10&amp;" "&amp;U!B11</f>
        <v>Tageshebung zum Ende des jeweiligen Gastages Gasversorger 2022</v>
      </c>
      <c r="B5" s="95"/>
      <c r="C5" s="96"/>
      <c r="D5" s="96"/>
      <c r="E5" s="96"/>
      <c r="F5" s="96"/>
      <c r="G5" s="96"/>
      <c r="H5" s="97"/>
    </row>
    <row r="6" spans="1:8" ht="15.5" x14ac:dyDescent="0.25">
      <c r="A6" s="28" t="s">
        <v>5</v>
      </c>
      <c r="B6" s="91" t="str">
        <f>IF(U!$B$12&lt;&gt;"",U!$B$12,"")</f>
        <v/>
      </c>
      <c r="C6" s="72"/>
      <c r="D6" s="72"/>
      <c r="E6" s="72"/>
      <c r="F6" s="72"/>
      <c r="G6" s="72"/>
      <c r="H6" s="100"/>
    </row>
    <row r="7" spans="1:8" ht="15.5" x14ac:dyDescent="0.25">
      <c r="A7" s="94" t="s">
        <v>272</v>
      </c>
      <c r="B7" s="95"/>
      <c r="C7" s="96"/>
      <c r="D7" s="96"/>
      <c r="E7" s="96"/>
      <c r="F7" s="96"/>
      <c r="G7" s="96"/>
      <c r="H7" s="97"/>
    </row>
    <row r="8" spans="1:8" ht="39.75" customHeight="1" x14ac:dyDescent="0.25">
      <c r="A8" s="245" t="s">
        <v>159</v>
      </c>
      <c r="B8" s="83" t="s">
        <v>251</v>
      </c>
      <c r="C8" s="84"/>
      <c r="D8" s="84"/>
      <c r="E8" s="84"/>
      <c r="F8" s="84"/>
      <c r="G8" s="84"/>
      <c r="H8" s="84"/>
    </row>
    <row r="9" spans="1:8" ht="25.5" customHeight="1" x14ac:dyDescent="0.25">
      <c r="A9" s="246"/>
      <c r="B9" s="86"/>
      <c r="C9" s="31" t="s">
        <v>166</v>
      </c>
      <c r="D9" s="31" t="s">
        <v>166</v>
      </c>
      <c r="E9" s="31" t="s">
        <v>166</v>
      </c>
      <c r="F9" s="31" t="s">
        <v>166</v>
      </c>
      <c r="G9" s="31" t="s">
        <v>166</v>
      </c>
      <c r="H9" s="31" t="s">
        <v>166</v>
      </c>
    </row>
    <row r="10" spans="1:8" x14ac:dyDescent="0.25">
      <c r="A10" s="43" t="s">
        <v>155</v>
      </c>
      <c r="B10" s="85" t="s">
        <v>256</v>
      </c>
      <c r="C10" s="33" t="s">
        <v>88</v>
      </c>
      <c r="D10" s="33" t="s">
        <v>88</v>
      </c>
      <c r="E10" s="33" t="s">
        <v>88</v>
      </c>
      <c r="F10" s="33" t="s">
        <v>88</v>
      </c>
      <c r="G10" s="33" t="s">
        <v>88</v>
      </c>
      <c r="H10" s="33" t="s">
        <v>88</v>
      </c>
    </row>
    <row r="11" spans="1:8" x14ac:dyDescent="0.25">
      <c r="A11" s="62">
        <f>DATE(U!B11,1,1)</f>
        <v>44562</v>
      </c>
      <c r="B11" s="73" t="str">
        <f>IF(A11="","",IF(WEEKDAY(A11)=4,"Mittwoch",IF(MONTH(A11)&amp;DAY(A11)="1015","Test","")))</f>
        <v/>
      </c>
      <c r="C11" s="188"/>
      <c r="D11" s="188"/>
      <c r="E11" s="188"/>
      <c r="F11" s="188"/>
      <c r="G11" s="188"/>
      <c r="H11" s="188"/>
    </row>
    <row r="12" spans="1:8" x14ac:dyDescent="0.25">
      <c r="A12" s="63">
        <f>A11+1</f>
        <v>44563</v>
      </c>
      <c r="B12" s="74" t="str">
        <f t="shared" ref="B12:B75" si="0">IF(A12="","",IF(WEEKDAY(A12)=4,"Mittwoch",IF(MONTH(A12)&amp;DAY(A12)="1015","Test","")))</f>
        <v/>
      </c>
      <c r="C12" s="189"/>
      <c r="D12" s="189"/>
      <c r="E12" s="189"/>
      <c r="F12" s="189"/>
      <c r="G12" s="189"/>
      <c r="H12" s="189"/>
    </row>
    <row r="13" spans="1:8" x14ac:dyDescent="0.25">
      <c r="A13" s="63">
        <f t="shared" ref="A13:A76" si="1">A12+1</f>
        <v>44564</v>
      </c>
      <c r="B13" s="74" t="str">
        <f t="shared" si="0"/>
        <v/>
      </c>
      <c r="C13" s="189"/>
      <c r="D13" s="189"/>
      <c r="E13" s="189"/>
      <c r="F13" s="189"/>
      <c r="G13" s="189"/>
      <c r="H13" s="189"/>
    </row>
    <row r="14" spans="1:8" x14ac:dyDescent="0.25">
      <c r="A14" s="63">
        <f t="shared" si="1"/>
        <v>44565</v>
      </c>
      <c r="B14" s="74" t="str">
        <f t="shared" si="0"/>
        <v/>
      </c>
      <c r="C14" s="189"/>
      <c r="D14" s="189"/>
      <c r="E14" s="189"/>
      <c r="F14" s="189"/>
      <c r="G14" s="189"/>
      <c r="H14" s="189"/>
    </row>
    <row r="15" spans="1:8" x14ac:dyDescent="0.25">
      <c r="A15" s="63">
        <f t="shared" si="1"/>
        <v>44566</v>
      </c>
      <c r="B15" s="74" t="str">
        <f t="shared" si="0"/>
        <v>Mittwoch</v>
      </c>
      <c r="C15" s="189"/>
      <c r="D15" s="189"/>
      <c r="E15" s="189"/>
      <c r="F15" s="189"/>
      <c r="G15" s="189"/>
      <c r="H15" s="189"/>
    </row>
    <row r="16" spans="1:8" x14ac:dyDescent="0.25">
      <c r="A16" s="63">
        <f t="shared" si="1"/>
        <v>44567</v>
      </c>
      <c r="B16" s="74" t="str">
        <f t="shared" si="0"/>
        <v/>
      </c>
      <c r="C16" s="189"/>
      <c r="D16" s="189"/>
      <c r="E16" s="189"/>
      <c r="F16" s="189"/>
      <c r="G16" s="189"/>
      <c r="H16" s="189"/>
    </row>
    <row r="17" spans="1:8" x14ac:dyDescent="0.25">
      <c r="A17" s="63">
        <f t="shared" si="1"/>
        <v>44568</v>
      </c>
      <c r="B17" s="74" t="str">
        <f t="shared" si="0"/>
        <v/>
      </c>
      <c r="C17" s="189"/>
      <c r="D17" s="189"/>
      <c r="E17" s="189"/>
      <c r="F17" s="189"/>
      <c r="G17" s="189"/>
      <c r="H17" s="189"/>
    </row>
    <row r="18" spans="1:8" x14ac:dyDescent="0.25">
      <c r="A18" s="63">
        <f t="shared" si="1"/>
        <v>44569</v>
      </c>
      <c r="B18" s="74" t="str">
        <f t="shared" si="0"/>
        <v/>
      </c>
      <c r="C18" s="189"/>
      <c r="D18" s="189"/>
      <c r="E18" s="189"/>
      <c r="F18" s="189"/>
      <c r="G18" s="189"/>
      <c r="H18" s="189"/>
    </row>
    <row r="19" spans="1:8" x14ac:dyDescent="0.25">
      <c r="A19" s="63">
        <f t="shared" si="1"/>
        <v>44570</v>
      </c>
      <c r="B19" s="74" t="str">
        <f t="shared" si="0"/>
        <v/>
      </c>
      <c r="C19" s="189"/>
      <c r="D19" s="189"/>
      <c r="E19" s="189"/>
      <c r="F19" s="189"/>
      <c r="G19" s="189"/>
      <c r="H19" s="189"/>
    </row>
    <row r="20" spans="1:8" x14ac:dyDescent="0.25">
      <c r="A20" s="63">
        <f t="shared" si="1"/>
        <v>44571</v>
      </c>
      <c r="B20" s="74" t="str">
        <f t="shared" si="0"/>
        <v/>
      </c>
      <c r="C20" s="189"/>
      <c r="D20" s="189"/>
      <c r="E20" s="189"/>
      <c r="F20" s="189"/>
      <c r="G20" s="189"/>
      <c r="H20" s="189"/>
    </row>
    <row r="21" spans="1:8" x14ac:dyDescent="0.25">
      <c r="A21" s="63">
        <f t="shared" si="1"/>
        <v>44572</v>
      </c>
      <c r="B21" s="74" t="str">
        <f t="shared" si="0"/>
        <v/>
      </c>
      <c r="C21" s="189"/>
      <c r="D21" s="189"/>
      <c r="E21" s="189"/>
      <c r="F21" s="189"/>
      <c r="G21" s="189"/>
      <c r="H21" s="189"/>
    </row>
    <row r="22" spans="1:8" x14ac:dyDescent="0.25">
      <c r="A22" s="63">
        <f t="shared" si="1"/>
        <v>44573</v>
      </c>
      <c r="B22" s="74" t="str">
        <f t="shared" si="0"/>
        <v>Mittwoch</v>
      </c>
      <c r="C22" s="189"/>
      <c r="D22" s="189"/>
      <c r="E22" s="189"/>
      <c r="F22" s="189"/>
      <c r="G22" s="189"/>
      <c r="H22" s="189"/>
    </row>
    <row r="23" spans="1:8" x14ac:dyDescent="0.25">
      <c r="A23" s="63">
        <f t="shared" si="1"/>
        <v>44574</v>
      </c>
      <c r="B23" s="74" t="str">
        <f t="shared" si="0"/>
        <v/>
      </c>
      <c r="C23" s="189"/>
      <c r="D23" s="189"/>
      <c r="E23" s="189"/>
      <c r="F23" s="189"/>
      <c r="G23" s="189"/>
      <c r="H23" s="189"/>
    </row>
    <row r="24" spans="1:8" x14ac:dyDescent="0.25">
      <c r="A24" s="63">
        <f t="shared" si="1"/>
        <v>44575</v>
      </c>
      <c r="B24" s="74" t="str">
        <f t="shared" si="0"/>
        <v/>
      </c>
      <c r="C24" s="189"/>
      <c r="D24" s="189"/>
      <c r="E24" s="189"/>
      <c r="F24" s="189"/>
      <c r="G24" s="189"/>
      <c r="H24" s="189"/>
    </row>
    <row r="25" spans="1:8" x14ac:dyDescent="0.25">
      <c r="A25" s="63">
        <f t="shared" si="1"/>
        <v>44576</v>
      </c>
      <c r="B25" s="74" t="str">
        <f t="shared" si="0"/>
        <v/>
      </c>
      <c r="C25" s="189"/>
      <c r="D25" s="189"/>
      <c r="E25" s="189"/>
      <c r="F25" s="189"/>
      <c r="G25" s="189"/>
      <c r="H25" s="189"/>
    </row>
    <row r="26" spans="1:8" x14ac:dyDescent="0.25">
      <c r="A26" s="63">
        <f t="shared" si="1"/>
        <v>44577</v>
      </c>
      <c r="B26" s="74" t="str">
        <f t="shared" si="0"/>
        <v/>
      </c>
      <c r="C26" s="189"/>
      <c r="D26" s="189"/>
      <c r="E26" s="189"/>
      <c r="F26" s="189"/>
      <c r="G26" s="189"/>
      <c r="H26" s="189"/>
    </row>
    <row r="27" spans="1:8" x14ac:dyDescent="0.25">
      <c r="A27" s="63">
        <f t="shared" si="1"/>
        <v>44578</v>
      </c>
      <c r="B27" s="74" t="str">
        <f t="shared" si="0"/>
        <v/>
      </c>
      <c r="C27" s="189"/>
      <c r="D27" s="189"/>
      <c r="E27" s="189"/>
      <c r="F27" s="189"/>
      <c r="G27" s="189"/>
      <c r="H27" s="189"/>
    </row>
    <row r="28" spans="1:8" x14ac:dyDescent="0.25">
      <c r="A28" s="63">
        <f t="shared" si="1"/>
        <v>44579</v>
      </c>
      <c r="B28" s="74" t="str">
        <f t="shared" si="0"/>
        <v/>
      </c>
      <c r="C28" s="189"/>
      <c r="D28" s="189"/>
      <c r="E28" s="189"/>
      <c r="F28" s="189"/>
      <c r="G28" s="189"/>
      <c r="H28" s="189"/>
    </row>
    <row r="29" spans="1:8" x14ac:dyDescent="0.25">
      <c r="A29" s="63">
        <f t="shared" si="1"/>
        <v>44580</v>
      </c>
      <c r="B29" s="74" t="str">
        <f t="shared" si="0"/>
        <v>Mittwoch</v>
      </c>
      <c r="C29" s="189"/>
      <c r="D29" s="189"/>
      <c r="E29" s="189"/>
      <c r="F29" s="189"/>
      <c r="G29" s="189"/>
      <c r="H29" s="189"/>
    </row>
    <row r="30" spans="1:8" x14ac:dyDescent="0.25">
      <c r="A30" s="63">
        <f t="shared" si="1"/>
        <v>44581</v>
      </c>
      <c r="B30" s="74" t="str">
        <f t="shared" si="0"/>
        <v/>
      </c>
      <c r="C30" s="189"/>
      <c r="D30" s="189"/>
      <c r="E30" s="189"/>
      <c r="F30" s="189"/>
      <c r="G30" s="189"/>
      <c r="H30" s="189"/>
    </row>
    <row r="31" spans="1:8" x14ac:dyDescent="0.25">
      <c r="A31" s="63">
        <f t="shared" si="1"/>
        <v>44582</v>
      </c>
      <c r="B31" s="74" t="str">
        <f t="shared" si="0"/>
        <v/>
      </c>
      <c r="C31" s="189"/>
      <c r="D31" s="189"/>
      <c r="E31" s="189"/>
      <c r="F31" s="189"/>
      <c r="G31" s="189"/>
      <c r="H31" s="189"/>
    </row>
    <row r="32" spans="1:8" x14ac:dyDescent="0.25">
      <c r="A32" s="63">
        <f t="shared" si="1"/>
        <v>44583</v>
      </c>
      <c r="B32" s="74" t="str">
        <f t="shared" si="0"/>
        <v/>
      </c>
      <c r="C32" s="189"/>
      <c r="D32" s="189"/>
      <c r="E32" s="189"/>
      <c r="F32" s="189"/>
      <c r="G32" s="189"/>
      <c r="H32" s="189"/>
    </row>
    <row r="33" spans="1:8" x14ac:dyDescent="0.25">
      <c r="A33" s="63">
        <f t="shared" si="1"/>
        <v>44584</v>
      </c>
      <c r="B33" s="74" t="str">
        <f t="shared" si="0"/>
        <v/>
      </c>
      <c r="C33" s="189"/>
      <c r="D33" s="189"/>
      <c r="E33" s="189"/>
      <c r="F33" s="189"/>
      <c r="G33" s="189"/>
      <c r="H33" s="189"/>
    </row>
    <row r="34" spans="1:8" x14ac:dyDescent="0.25">
      <c r="A34" s="63">
        <f t="shared" si="1"/>
        <v>44585</v>
      </c>
      <c r="B34" s="74" t="str">
        <f t="shared" si="0"/>
        <v/>
      </c>
      <c r="C34" s="189"/>
      <c r="D34" s="189"/>
      <c r="E34" s="189"/>
      <c r="F34" s="189"/>
      <c r="G34" s="189"/>
      <c r="H34" s="189"/>
    </row>
    <row r="35" spans="1:8" x14ac:dyDescent="0.25">
      <c r="A35" s="63">
        <f t="shared" si="1"/>
        <v>44586</v>
      </c>
      <c r="B35" s="74" t="str">
        <f t="shared" si="0"/>
        <v/>
      </c>
      <c r="C35" s="189"/>
      <c r="D35" s="189"/>
      <c r="E35" s="189"/>
      <c r="F35" s="189"/>
      <c r="G35" s="189"/>
      <c r="H35" s="189"/>
    </row>
    <row r="36" spans="1:8" x14ac:dyDescent="0.25">
      <c r="A36" s="63">
        <f t="shared" si="1"/>
        <v>44587</v>
      </c>
      <c r="B36" s="74" t="str">
        <f t="shared" si="0"/>
        <v>Mittwoch</v>
      </c>
      <c r="C36" s="189"/>
      <c r="D36" s="189"/>
      <c r="E36" s="189"/>
      <c r="F36" s="189"/>
      <c r="G36" s="189"/>
      <c r="H36" s="189"/>
    </row>
    <row r="37" spans="1:8" x14ac:dyDescent="0.25">
      <c r="A37" s="63">
        <f t="shared" si="1"/>
        <v>44588</v>
      </c>
      <c r="B37" s="74" t="str">
        <f t="shared" si="0"/>
        <v/>
      </c>
      <c r="C37" s="189"/>
      <c r="D37" s="189"/>
      <c r="E37" s="189"/>
      <c r="F37" s="189"/>
      <c r="G37" s="189"/>
      <c r="H37" s="189"/>
    </row>
    <row r="38" spans="1:8" x14ac:dyDescent="0.25">
      <c r="A38" s="63">
        <f t="shared" si="1"/>
        <v>44589</v>
      </c>
      <c r="B38" s="74" t="str">
        <f t="shared" si="0"/>
        <v/>
      </c>
      <c r="C38" s="189"/>
      <c r="D38" s="189"/>
      <c r="E38" s="189"/>
      <c r="F38" s="189"/>
      <c r="G38" s="189"/>
      <c r="H38" s="189"/>
    </row>
    <row r="39" spans="1:8" x14ac:dyDescent="0.25">
      <c r="A39" s="63">
        <f t="shared" si="1"/>
        <v>44590</v>
      </c>
      <c r="B39" s="74" t="str">
        <f t="shared" si="0"/>
        <v/>
      </c>
      <c r="C39" s="189"/>
      <c r="D39" s="189"/>
      <c r="E39" s="189"/>
      <c r="F39" s="189"/>
      <c r="G39" s="189"/>
      <c r="H39" s="189"/>
    </row>
    <row r="40" spans="1:8" x14ac:dyDescent="0.25">
      <c r="A40" s="63">
        <f t="shared" si="1"/>
        <v>44591</v>
      </c>
      <c r="B40" s="74" t="str">
        <f t="shared" si="0"/>
        <v/>
      </c>
      <c r="C40" s="189"/>
      <c r="D40" s="189"/>
      <c r="E40" s="189"/>
      <c r="F40" s="189"/>
      <c r="G40" s="189"/>
      <c r="H40" s="189"/>
    </row>
    <row r="41" spans="1:8" x14ac:dyDescent="0.25">
      <c r="A41" s="63">
        <f t="shared" si="1"/>
        <v>44592</v>
      </c>
      <c r="B41" s="74" t="str">
        <f t="shared" si="0"/>
        <v/>
      </c>
      <c r="C41" s="189"/>
      <c r="D41" s="189"/>
      <c r="E41" s="189"/>
      <c r="F41" s="189"/>
      <c r="G41" s="189"/>
      <c r="H41" s="189"/>
    </row>
    <row r="42" spans="1:8" x14ac:dyDescent="0.25">
      <c r="A42" s="63">
        <f t="shared" si="1"/>
        <v>44593</v>
      </c>
      <c r="B42" s="74" t="str">
        <f t="shared" si="0"/>
        <v/>
      </c>
      <c r="C42" s="189"/>
      <c r="D42" s="189"/>
      <c r="E42" s="189"/>
      <c r="F42" s="189"/>
      <c r="G42" s="189"/>
      <c r="H42" s="189"/>
    </row>
    <row r="43" spans="1:8" x14ac:dyDescent="0.25">
      <c r="A43" s="63">
        <f t="shared" si="1"/>
        <v>44594</v>
      </c>
      <c r="B43" s="74" t="str">
        <f t="shared" si="0"/>
        <v>Mittwoch</v>
      </c>
      <c r="C43" s="189"/>
      <c r="D43" s="189"/>
      <c r="E43" s="189"/>
      <c r="F43" s="189"/>
      <c r="G43" s="189"/>
      <c r="H43" s="189"/>
    </row>
    <row r="44" spans="1:8" x14ac:dyDescent="0.25">
      <c r="A44" s="63">
        <f t="shared" si="1"/>
        <v>44595</v>
      </c>
      <c r="B44" s="74" t="str">
        <f t="shared" si="0"/>
        <v/>
      </c>
      <c r="C44" s="189"/>
      <c r="D44" s="189"/>
      <c r="E44" s="189"/>
      <c r="F44" s="189"/>
      <c r="G44" s="189"/>
      <c r="H44" s="189"/>
    </row>
    <row r="45" spans="1:8" x14ac:dyDescent="0.25">
      <c r="A45" s="63">
        <f t="shared" si="1"/>
        <v>44596</v>
      </c>
      <c r="B45" s="74" t="str">
        <f t="shared" si="0"/>
        <v/>
      </c>
      <c r="C45" s="189"/>
      <c r="D45" s="189"/>
      <c r="E45" s="189"/>
      <c r="F45" s="189"/>
      <c r="G45" s="189"/>
      <c r="H45" s="189"/>
    </row>
    <row r="46" spans="1:8" x14ac:dyDescent="0.25">
      <c r="A46" s="63">
        <f t="shared" si="1"/>
        <v>44597</v>
      </c>
      <c r="B46" s="74" t="str">
        <f t="shared" si="0"/>
        <v/>
      </c>
      <c r="C46" s="189"/>
      <c r="D46" s="189"/>
      <c r="E46" s="189"/>
      <c r="F46" s="189"/>
      <c r="G46" s="189"/>
      <c r="H46" s="189"/>
    </row>
    <row r="47" spans="1:8" x14ac:dyDescent="0.25">
      <c r="A47" s="63">
        <f t="shared" si="1"/>
        <v>44598</v>
      </c>
      <c r="B47" s="74" t="str">
        <f t="shared" si="0"/>
        <v/>
      </c>
      <c r="C47" s="189"/>
      <c r="D47" s="189"/>
      <c r="E47" s="189"/>
      <c r="F47" s="189"/>
      <c r="G47" s="189"/>
      <c r="H47" s="189"/>
    </row>
    <row r="48" spans="1:8" x14ac:dyDescent="0.25">
      <c r="A48" s="63">
        <f t="shared" si="1"/>
        <v>44599</v>
      </c>
      <c r="B48" s="74" t="str">
        <f t="shared" si="0"/>
        <v/>
      </c>
      <c r="C48" s="189"/>
      <c r="D48" s="189"/>
      <c r="E48" s="189"/>
      <c r="F48" s="189"/>
      <c r="G48" s="189"/>
      <c r="H48" s="189"/>
    </row>
    <row r="49" spans="1:8" x14ac:dyDescent="0.25">
      <c r="A49" s="63">
        <f t="shared" si="1"/>
        <v>44600</v>
      </c>
      <c r="B49" s="74" t="str">
        <f t="shared" si="0"/>
        <v/>
      </c>
      <c r="C49" s="189"/>
      <c r="D49" s="189"/>
      <c r="E49" s="189"/>
      <c r="F49" s="189"/>
      <c r="G49" s="189"/>
      <c r="H49" s="189"/>
    </row>
    <row r="50" spans="1:8" x14ac:dyDescent="0.25">
      <c r="A50" s="63">
        <f t="shared" si="1"/>
        <v>44601</v>
      </c>
      <c r="B50" s="74" t="str">
        <f t="shared" si="0"/>
        <v>Mittwoch</v>
      </c>
      <c r="C50" s="189"/>
      <c r="D50" s="189"/>
      <c r="E50" s="189"/>
      <c r="F50" s="189"/>
      <c r="G50" s="189"/>
      <c r="H50" s="189"/>
    </row>
    <row r="51" spans="1:8" x14ac:dyDescent="0.25">
      <c r="A51" s="63">
        <f t="shared" si="1"/>
        <v>44602</v>
      </c>
      <c r="B51" s="74" t="str">
        <f t="shared" si="0"/>
        <v/>
      </c>
      <c r="C51" s="189"/>
      <c r="D51" s="189"/>
      <c r="E51" s="189"/>
      <c r="F51" s="189"/>
      <c r="G51" s="189"/>
      <c r="H51" s="189"/>
    </row>
    <row r="52" spans="1:8" x14ac:dyDescent="0.25">
      <c r="A52" s="63">
        <f t="shared" si="1"/>
        <v>44603</v>
      </c>
      <c r="B52" s="74" t="str">
        <f t="shared" si="0"/>
        <v/>
      </c>
      <c r="C52" s="189"/>
      <c r="D52" s="189"/>
      <c r="E52" s="189"/>
      <c r="F52" s="189"/>
      <c r="G52" s="189"/>
      <c r="H52" s="189"/>
    </row>
    <row r="53" spans="1:8" x14ac:dyDescent="0.25">
      <c r="A53" s="63">
        <f t="shared" si="1"/>
        <v>44604</v>
      </c>
      <c r="B53" s="74" t="str">
        <f t="shared" si="0"/>
        <v/>
      </c>
      <c r="C53" s="189"/>
      <c r="D53" s="189"/>
      <c r="E53" s="189"/>
      <c r="F53" s="189"/>
      <c r="G53" s="189"/>
      <c r="H53" s="189"/>
    </row>
    <row r="54" spans="1:8" x14ac:dyDescent="0.25">
      <c r="A54" s="63">
        <f t="shared" si="1"/>
        <v>44605</v>
      </c>
      <c r="B54" s="74" t="str">
        <f t="shared" si="0"/>
        <v/>
      </c>
      <c r="C54" s="189"/>
      <c r="D54" s="189"/>
      <c r="E54" s="189"/>
      <c r="F54" s="189"/>
      <c r="G54" s="189"/>
      <c r="H54" s="189"/>
    </row>
    <row r="55" spans="1:8" x14ac:dyDescent="0.25">
      <c r="A55" s="63">
        <f t="shared" si="1"/>
        <v>44606</v>
      </c>
      <c r="B55" s="74" t="str">
        <f t="shared" si="0"/>
        <v/>
      </c>
      <c r="C55" s="189"/>
      <c r="D55" s="189"/>
      <c r="E55" s="189"/>
      <c r="F55" s="189"/>
      <c r="G55" s="189"/>
      <c r="H55" s="189"/>
    </row>
    <row r="56" spans="1:8" x14ac:dyDescent="0.25">
      <c r="A56" s="63">
        <f t="shared" si="1"/>
        <v>44607</v>
      </c>
      <c r="B56" s="74" t="str">
        <f t="shared" si="0"/>
        <v/>
      </c>
      <c r="C56" s="189"/>
      <c r="D56" s="189"/>
      <c r="E56" s="189"/>
      <c r="F56" s="189"/>
      <c r="G56" s="189"/>
      <c r="H56" s="189"/>
    </row>
    <row r="57" spans="1:8" x14ac:dyDescent="0.25">
      <c r="A57" s="63">
        <f t="shared" si="1"/>
        <v>44608</v>
      </c>
      <c r="B57" s="74" t="str">
        <f t="shared" si="0"/>
        <v>Mittwoch</v>
      </c>
      <c r="C57" s="189"/>
      <c r="D57" s="189"/>
      <c r="E57" s="189"/>
      <c r="F57" s="189"/>
      <c r="G57" s="189"/>
      <c r="H57" s="189"/>
    </row>
    <row r="58" spans="1:8" x14ac:dyDescent="0.25">
      <c r="A58" s="63">
        <f t="shared" si="1"/>
        <v>44609</v>
      </c>
      <c r="B58" s="74" t="str">
        <f t="shared" si="0"/>
        <v/>
      </c>
      <c r="C58" s="189"/>
      <c r="D58" s="189"/>
      <c r="E58" s="189"/>
      <c r="F58" s="189"/>
      <c r="G58" s="189"/>
      <c r="H58" s="189"/>
    </row>
    <row r="59" spans="1:8" x14ac:dyDescent="0.25">
      <c r="A59" s="63">
        <f t="shared" si="1"/>
        <v>44610</v>
      </c>
      <c r="B59" s="74" t="str">
        <f t="shared" si="0"/>
        <v/>
      </c>
      <c r="C59" s="189"/>
      <c r="D59" s="189"/>
      <c r="E59" s="189"/>
      <c r="F59" s="189"/>
      <c r="G59" s="189"/>
      <c r="H59" s="189"/>
    </row>
    <row r="60" spans="1:8" x14ac:dyDescent="0.25">
      <c r="A60" s="63">
        <f t="shared" si="1"/>
        <v>44611</v>
      </c>
      <c r="B60" s="74" t="str">
        <f t="shared" si="0"/>
        <v/>
      </c>
      <c r="C60" s="189"/>
      <c r="D60" s="189"/>
      <c r="E60" s="189"/>
      <c r="F60" s="189"/>
      <c r="G60" s="189"/>
      <c r="H60" s="189"/>
    </row>
    <row r="61" spans="1:8" x14ac:dyDescent="0.25">
      <c r="A61" s="63">
        <f t="shared" si="1"/>
        <v>44612</v>
      </c>
      <c r="B61" s="74" t="str">
        <f t="shared" si="0"/>
        <v/>
      </c>
      <c r="C61" s="189"/>
      <c r="D61" s="189"/>
      <c r="E61" s="189"/>
      <c r="F61" s="189"/>
      <c r="G61" s="189"/>
      <c r="H61" s="189"/>
    </row>
    <row r="62" spans="1:8" x14ac:dyDescent="0.25">
      <c r="A62" s="63">
        <f t="shared" si="1"/>
        <v>44613</v>
      </c>
      <c r="B62" s="74" t="str">
        <f t="shared" si="0"/>
        <v/>
      </c>
      <c r="C62" s="189"/>
      <c r="D62" s="189"/>
      <c r="E62" s="189"/>
      <c r="F62" s="189"/>
      <c r="G62" s="189"/>
      <c r="H62" s="189"/>
    </row>
    <row r="63" spans="1:8" x14ac:dyDescent="0.25">
      <c r="A63" s="63">
        <f t="shared" si="1"/>
        <v>44614</v>
      </c>
      <c r="B63" s="74" t="str">
        <f t="shared" si="0"/>
        <v/>
      </c>
      <c r="C63" s="189"/>
      <c r="D63" s="189"/>
      <c r="E63" s="189"/>
      <c r="F63" s="189"/>
      <c r="G63" s="189"/>
      <c r="H63" s="189"/>
    </row>
    <row r="64" spans="1:8" x14ac:dyDescent="0.25">
      <c r="A64" s="63">
        <f t="shared" si="1"/>
        <v>44615</v>
      </c>
      <c r="B64" s="74" t="str">
        <f t="shared" si="0"/>
        <v>Mittwoch</v>
      </c>
      <c r="C64" s="189"/>
      <c r="D64" s="189"/>
      <c r="E64" s="189"/>
      <c r="F64" s="189"/>
      <c r="G64" s="189"/>
      <c r="H64" s="189"/>
    </row>
    <row r="65" spans="1:8" x14ac:dyDescent="0.25">
      <c r="A65" s="63">
        <f t="shared" si="1"/>
        <v>44616</v>
      </c>
      <c r="B65" s="74" t="str">
        <f t="shared" si="0"/>
        <v/>
      </c>
      <c r="C65" s="189"/>
      <c r="D65" s="189"/>
      <c r="E65" s="189"/>
      <c r="F65" s="189"/>
      <c r="G65" s="189"/>
      <c r="H65" s="189"/>
    </row>
    <row r="66" spans="1:8" x14ac:dyDescent="0.25">
      <c r="A66" s="63">
        <f t="shared" si="1"/>
        <v>44617</v>
      </c>
      <c r="B66" s="74" t="str">
        <f t="shared" si="0"/>
        <v/>
      </c>
      <c r="C66" s="189"/>
      <c r="D66" s="189"/>
      <c r="E66" s="189"/>
      <c r="F66" s="189"/>
      <c r="G66" s="189"/>
      <c r="H66" s="189"/>
    </row>
    <row r="67" spans="1:8" x14ac:dyDescent="0.25">
      <c r="A67" s="63">
        <f t="shared" si="1"/>
        <v>44618</v>
      </c>
      <c r="B67" s="74" t="str">
        <f t="shared" si="0"/>
        <v/>
      </c>
      <c r="C67" s="189"/>
      <c r="D67" s="189"/>
      <c r="E67" s="189"/>
      <c r="F67" s="189"/>
      <c r="G67" s="189"/>
      <c r="H67" s="189"/>
    </row>
    <row r="68" spans="1:8" x14ac:dyDescent="0.25">
      <c r="A68" s="63">
        <f t="shared" si="1"/>
        <v>44619</v>
      </c>
      <c r="B68" s="74" t="str">
        <f t="shared" si="0"/>
        <v/>
      </c>
      <c r="C68" s="189"/>
      <c r="D68" s="189"/>
      <c r="E68" s="189"/>
      <c r="F68" s="189"/>
      <c r="G68" s="189"/>
      <c r="H68" s="189"/>
    </row>
    <row r="69" spans="1:8" x14ac:dyDescent="0.25">
      <c r="A69" s="63">
        <f t="shared" si="1"/>
        <v>44620</v>
      </c>
      <c r="B69" s="74" t="str">
        <f t="shared" si="0"/>
        <v/>
      </c>
      <c r="C69" s="189"/>
      <c r="D69" s="189"/>
      <c r="E69" s="189"/>
      <c r="F69" s="189"/>
      <c r="G69" s="189"/>
      <c r="H69" s="189"/>
    </row>
    <row r="70" spans="1:8" x14ac:dyDescent="0.25">
      <c r="A70" s="63">
        <f t="shared" si="1"/>
        <v>44621</v>
      </c>
      <c r="B70" s="74" t="str">
        <f t="shared" si="0"/>
        <v/>
      </c>
      <c r="C70" s="189"/>
      <c r="D70" s="189"/>
      <c r="E70" s="189"/>
      <c r="F70" s="189"/>
      <c r="G70" s="189"/>
      <c r="H70" s="189"/>
    </row>
    <row r="71" spans="1:8" x14ac:dyDescent="0.25">
      <c r="A71" s="63">
        <f t="shared" si="1"/>
        <v>44622</v>
      </c>
      <c r="B71" s="74" t="str">
        <f t="shared" si="0"/>
        <v>Mittwoch</v>
      </c>
      <c r="C71" s="189"/>
      <c r="D71" s="189"/>
      <c r="E71" s="189"/>
      <c r="F71" s="189"/>
      <c r="G71" s="189"/>
      <c r="H71" s="189"/>
    </row>
    <row r="72" spans="1:8" x14ac:dyDescent="0.25">
      <c r="A72" s="63">
        <f t="shared" si="1"/>
        <v>44623</v>
      </c>
      <c r="B72" s="74" t="str">
        <f t="shared" si="0"/>
        <v/>
      </c>
      <c r="C72" s="189"/>
      <c r="D72" s="189"/>
      <c r="E72" s="189"/>
      <c r="F72" s="189"/>
      <c r="G72" s="189"/>
      <c r="H72" s="189"/>
    </row>
    <row r="73" spans="1:8" x14ac:dyDescent="0.25">
      <c r="A73" s="63">
        <f t="shared" si="1"/>
        <v>44624</v>
      </c>
      <c r="B73" s="74" t="str">
        <f t="shared" si="0"/>
        <v/>
      </c>
      <c r="C73" s="189"/>
      <c r="D73" s="189"/>
      <c r="E73" s="189"/>
      <c r="F73" s="189"/>
      <c r="G73" s="189"/>
      <c r="H73" s="189"/>
    </row>
    <row r="74" spans="1:8" x14ac:dyDescent="0.25">
      <c r="A74" s="63">
        <f t="shared" si="1"/>
        <v>44625</v>
      </c>
      <c r="B74" s="74" t="str">
        <f t="shared" si="0"/>
        <v/>
      </c>
      <c r="C74" s="189"/>
      <c r="D74" s="189"/>
      <c r="E74" s="189"/>
      <c r="F74" s="189"/>
      <c r="G74" s="189"/>
      <c r="H74" s="189"/>
    </row>
    <row r="75" spans="1:8" x14ac:dyDescent="0.25">
      <c r="A75" s="63">
        <f t="shared" si="1"/>
        <v>44626</v>
      </c>
      <c r="B75" s="74" t="str">
        <f t="shared" si="0"/>
        <v/>
      </c>
      <c r="C75" s="189"/>
      <c r="D75" s="189"/>
      <c r="E75" s="189"/>
      <c r="F75" s="189"/>
      <c r="G75" s="189"/>
      <c r="H75" s="189"/>
    </row>
    <row r="76" spans="1:8" x14ac:dyDescent="0.25">
      <c r="A76" s="63">
        <f t="shared" si="1"/>
        <v>44627</v>
      </c>
      <c r="B76" s="74" t="str">
        <f t="shared" ref="B76:B139" si="2">IF(A76="","",IF(WEEKDAY(A76)=4,"Mittwoch",IF(MONTH(A76)&amp;DAY(A76)="1015","Test","")))</f>
        <v/>
      </c>
      <c r="C76" s="189"/>
      <c r="D76" s="189"/>
      <c r="E76" s="189"/>
      <c r="F76" s="189"/>
      <c r="G76" s="189"/>
      <c r="H76" s="189"/>
    </row>
    <row r="77" spans="1:8" x14ac:dyDescent="0.25">
      <c r="A77" s="63">
        <f t="shared" ref="A77:A140" si="3">A76+1</f>
        <v>44628</v>
      </c>
      <c r="B77" s="74" t="str">
        <f t="shared" si="2"/>
        <v/>
      </c>
      <c r="C77" s="189"/>
      <c r="D77" s="189"/>
      <c r="E77" s="189"/>
      <c r="F77" s="189"/>
      <c r="G77" s="189"/>
      <c r="H77" s="189"/>
    </row>
    <row r="78" spans="1:8" x14ac:dyDescent="0.25">
      <c r="A78" s="63">
        <f t="shared" si="3"/>
        <v>44629</v>
      </c>
      <c r="B78" s="74" t="str">
        <f t="shared" si="2"/>
        <v>Mittwoch</v>
      </c>
      <c r="C78" s="189"/>
      <c r="D78" s="189"/>
      <c r="E78" s="189"/>
      <c r="F78" s="189"/>
      <c r="G78" s="189"/>
      <c r="H78" s="189"/>
    </row>
    <row r="79" spans="1:8" x14ac:dyDescent="0.25">
      <c r="A79" s="63">
        <f t="shared" si="3"/>
        <v>44630</v>
      </c>
      <c r="B79" s="74" t="str">
        <f t="shared" si="2"/>
        <v/>
      </c>
      <c r="C79" s="189"/>
      <c r="D79" s="189"/>
      <c r="E79" s="189"/>
      <c r="F79" s="189"/>
      <c r="G79" s="189"/>
      <c r="H79" s="189"/>
    </row>
    <row r="80" spans="1:8" x14ac:dyDescent="0.25">
      <c r="A80" s="63">
        <f t="shared" si="3"/>
        <v>44631</v>
      </c>
      <c r="B80" s="74" t="str">
        <f t="shared" si="2"/>
        <v/>
      </c>
      <c r="C80" s="189"/>
      <c r="D80" s="189"/>
      <c r="E80" s="189"/>
      <c r="F80" s="189"/>
      <c r="G80" s="189"/>
      <c r="H80" s="189"/>
    </row>
    <row r="81" spans="1:8" x14ac:dyDescent="0.25">
      <c r="A81" s="63">
        <f t="shared" si="3"/>
        <v>44632</v>
      </c>
      <c r="B81" s="74" t="str">
        <f t="shared" si="2"/>
        <v/>
      </c>
      <c r="C81" s="189"/>
      <c r="D81" s="189"/>
      <c r="E81" s="189"/>
      <c r="F81" s="189"/>
      <c r="G81" s="189"/>
      <c r="H81" s="189"/>
    </row>
    <row r="82" spans="1:8" x14ac:dyDescent="0.25">
      <c r="A82" s="63">
        <f t="shared" si="3"/>
        <v>44633</v>
      </c>
      <c r="B82" s="74" t="str">
        <f t="shared" si="2"/>
        <v/>
      </c>
      <c r="C82" s="189"/>
      <c r="D82" s="189"/>
      <c r="E82" s="189"/>
      <c r="F82" s="189"/>
      <c r="G82" s="189"/>
      <c r="H82" s="189"/>
    </row>
    <row r="83" spans="1:8" x14ac:dyDescent="0.25">
      <c r="A83" s="63">
        <f t="shared" si="3"/>
        <v>44634</v>
      </c>
      <c r="B83" s="74" t="str">
        <f t="shared" si="2"/>
        <v/>
      </c>
      <c r="C83" s="189"/>
      <c r="D83" s="189"/>
      <c r="E83" s="189"/>
      <c r="F83" s="189"/>
      <c r="G83" s="189"/>
      <c r="H83" s="189"/>
    </row>
    <row r="84" spans="1:8" x14ac:dyDescent="0.25">
      <c r="A84" s="63">
        <f t="shared" si="3"/>
        <v>44635</v>
      </c>
      <c r="B84" s="74" t="str">
        <f t="shared" si="2"/>
        <v/>
      </c>
      <c r="C84" s="189"/>
      <c r="D84" s="189"/>
      <c r="E84" s="189"/>
      <c r="F84" s="189"/>
      <c r="G84" s="189"/>
      <c r="H84" s="189"/>
    </row>
    <row r="85" spans="1:8" x14ac:dyDescent="0.25">
      <c r="A85" s="63">
        <f t="shared" si="3"/>
        <v>44636</v>
      </c>
      <c r="B85" s="74" t="str">
        <f t="shared" si="2"/>
        <v>Mittwoch</v>
      </c>
      <c r="C85" s="189"/>
      <c r="D85" s="189"/>
      <c r="E85" s="189"/>
      <c r="F85" s="189"/>
      <c r="G85" s="189"/>
      <c r="H85" s="189"/>
    </row>
    <row r="86" spans="1:8" x14ac:dyDescent="0.25">
      <c r="A86" s="63">
        <f t="shared" si="3"/>
        <v>44637</v>
      </c>
      <c r="B86" s="74" t="str">
        <f t="shared" si="2"/>
        <v/>
      </c>
      <c r="C86" s="189"/>
      <c r="D86" s="189"/>
      <c r="E86" s="189"/>
      <c r="F86" s="189"/>
      <c r="G86" s="189"/>
      <c r="H86" s="189"/>
    </row>
    <row r="87" spans="1:8" x14ac:dyDescent="0.25">
      <c r="A87" s="63">
        <f t="shared" si="3"/>
        <v>44638</v>
      </c>
      <c r="B87" s="74" t="str">
        <f t="shared" si="2"/>
        <v/>
      </c>
      <c r="C87" s="189"/>
      <c r="D87" s="189"/>
      <c r="E87" s="189"/>
      <c r="F87" s="189"/>
      <c r="G87" s="189"/>
      <c r="H87" s="189"/>
    </row>
    <row r="88" spans="1:8" x14ac:dyDescent="0.25">
      <c r="A88" s="63">
        <f t="shared" si="3"/>
        <v>44639</v>
      </c>
      <c r="B88" s="74" t="str">
        <f t="shared" si="2"/>
        <v/>
      </c>
      <c r="C88" s="189"/>
      <c r="D88" s="189"/>
      <c r="E88" s="189"/>
      <c r="F88" s="189"/>
      <c r="G88" s="189"/>
      <c r="H88" s="189"/>
    </row>
    <row r="89" spans="1:8" x14ac:dyDescent="0.25">
      <c r="A89" s="63">
        <f t="shared" si="3"/>
        <v>44640</v>
      </c>
      <c r="B89" s="74" t="str">
        <f t="shared" si="2"/>
        <v/>
      </c>
      <c r="C89" s="189"/>
      <c r="D89" s="189"/>
      <c r="E89" s="189"/>
      <c r="F89" s="189"/>
      <c r="G89" s="189"/>
      <c r="H89" s="189"/>
    </row>
    <row r="90" spans="1:8" x14ac:dyDescent="0.25">
      <c r="A90" s="63">
        <f t="shared" si="3"/>
        <v>44641</v>
      </c>
      <c r="B90" s="74" t="str">
        <f t="shared" si="2"/>
        <v/>
      </c>
      <c r="C90" s="189"/>
      <c r="D90" s="189"/>
      <c r="E90" s="189"/>
      <c r="F90" s="189"/>
      <c r="G90" s="189"/>
      <c r="H90" s="189"/>
    </row>
    <row r="91" spans="1:8" x14ac:dyDescent="0.25">
      <c r="A91" s="63">
        <f t="shared" si="3"/>
        <v>44642</v>
      </c>
      <c r="B91" s="74" t="str">
        <f t="shared" si="2"/>
        <v/>
      </c>
      <c r="C91" s="189"/>
      <c r="D91" s="189"/>
      <c r="E91" s="189"/>
      <c r="F91" s="189"/>
      <c r="G91" s="189"/>
      <c r="H91" s="189"/>
    </row>
    <row r="92" spans="1:8" x14ac:dyDescent="0.25">
      <c r="A92" s="63">
        <f t="shared" si="3"/>
        <v>44643</v>
      </c>
      <c r="B92" s="74" t="str">
        <f t="shared" si="2"/>
        <v>Mittwoch</v>
      </c>
      <c r="C92" s="189"/>
      <c r="D92" s="189"/>
      <c r="E92" s="189"/>
      <c r="F92" s="189"/>
      <c r="G92" s="189"/>
      <c r="H92" s="189"/>
    </row>
    <row r="93" spans="1:8" x14ac:dyDescent="0.25">
      <c r="A93" s="63">
        <f t="shared" si="3"/>
        <v>44644</v>
      </c>
      <c r="B93" s="74" t="str">
        <f t="shared" si="2"/>
        <v/>
      </c>
      <c r="C93" s="189"/>
      <c r="D93" s="189"/>
      <c r="E93" s="189"/>
      <c r="F93" s="189"/>
      <c r="G93" s="189"/>
      <c r="H93" s="189"/>
    </row>
    <row r="94" spans="1:8" x14ac:dyDescent="0.25">
      <c r="A94" s="63">
        <f t="shared" si="3"/>
        <v>44645</v>
      </c>
      <c r="B94" s="74" t="str">
        <f t="shared" si="2"/>
        <v/>
      </c>
      <c r="C94" s="189"/>
      <c r="D94" s="189"/>
      <c r="E94" s="189"/>
      <c r="F94" s="189"/>
      <c r="G94" s="189"/>
      <c r="H94" s="189"/>
    </row>
    <row r="95" spans="1:8" x14ac:dyDescent="0.25">
      <c r="A95" s="63">
        <f t="shared" si="3"/>
        <v>44646</v>
      </c>
      <c r="B95" s="74" t="str">
        <f t="shared" si="2"/>
        <v/>
      </c>
      <c r="C95" s="189"/>
      <c r="D95" s="189"/>
      <c r="E95" s="189"/>
      <c r="F95" s="189"/>
      <c r="G95" s="189"/>
      <c r="H95" s="189"/>
    </row>
    <row r="96" spans="1:8" x14ac:dyDescent="0.25">
      <c r="A96" s="63">
        <f t="shared" si="3"/>
        <v>44647</v>
      </c>
      <c r="B96" s="74" t="str">
        <f t="shared" si="2"/>
        <v/>
      </c>
      <c r="C96" s="189"/>
      <c r="D96" s="189"/>
      <c r="E96" s="189"/>
      <c r="F96" s="189"/>
      <c r="G96" s="189"/>
      <c r="H96" s="189"/>
    </row>
    <row r="97" spans="1:8" x14ac:dyDescent="0.25">
      <c r="A97" s="63">
        <f t="shared" si="3"/>
        <v>44648</v>
      </c>
      <c r="B97" s="74" t="str">
        <f t="shared" si="2"/>
        <v/>
      </c>
      <c r="C97" s="189"/>
      <c r="D97" s="189"/>
      <c r="E97" s="189"/>
      <c r="F97" s="189"/>
      <c r="G97" s="189"/>
      <c r="H97" s="189"/>
    </row>
    <row r="98" spans="1:8" x14ac:dyDescent="0.25">
      <c r="A98" s="63">
        <f t="shared" si="3"/>
        <v>44649</v>
      </c>
      <c r="B98" s="74" t="str">
        <f t="shared" si="2"/>
        <v/>
      </c>
      <c r="C98" s="189"/>
      <c r="D98" s="189"/>
      <c r="E98" s="189"/>
      <c r="F98" s="189"/>
      <c r="G98" s="189"/>
      <c r="H98" s="189"/>
    </row>
    <row r="99" spans="1:8" x14ac:dyDescent="0.25">
      <c r="A99" s="63">
        <f t="shared" si="3"/>
        <v>44650</v>
      </c>
      <c r="B99" s="74" t="str">
        <f t="shared" si="2"/>
        <v>Mittwoch</v>
      </c>
      <c r="C99" s="189"/>
      <c r="D99" s="189"/>
      <c r="E99" s="189"/>
      <c r="F99" s="189"/>
      <c r="G99" s="189"/>
      <c r="H99" s="189"/>
    </row>
    <row r="100" spans="1:8" x14ac:dyDescent="0.25">
      <c r="A100" s="63">
        <f t="shared" si="3"/>
        <v>44651</v>
      </c>
      <c r="B100" s="74" t="str">
        <f t="shared" si="2"/>
        <v/>
      </c>
      <c r="C100" s="189"/>
      <c r="D100" s="189"/>
      <c r="E100" s="189"/>
      <c r="F100" s="189"/>
      <c r="G100" s="189"/>
      <c r="H100" s="189"/>
    </row>
    <row r="101" spans="1:8" x14ac:dyDescent="0.25">
      <c r="A101" s="63">
        <f t="shared" si="3"/>
        <v>44652</v>
      </c>
      <c r="B101" s="74" t="str">
        <f t="shared" si="2"/>
        <v/>
      </c>
      <c r="C101" s="189"/>
      <c r="D101" s="189"/>
      <c r="E101" s="189"/>
      <c r="F101" s="189"/>
      <c r="G101" s="189"/>
      <c r="H101" s="189"/>
    </row>
    <row r="102" spans="1:8" x14ac:dyDescent="0.25">
      <c r="A102" s="63">
        <f t="shared" si="3"/>
        <v>44653</v>
      </c>
      <c r="B102" s="74" t="str">
        <f t="shared" si="2"/>
        <v/>
      </c>
      <c r="C102" s="189"/>
      <c r="D102" s="189"/>
      <c r="E102" s="189"/>
      <c r="F102" s="189"/>
      <c r="G102" s="189"/>
      <c r="H102" s="189"/>
    </row>
    <row r="103" spans="1:8" x14ac:dyDescent="0.25">
      <c r="A103" s="63">
        <f t="shared" si="3"/>
        <v>44654</v>
      </c>
      <c r="B103" s="74" t="str">
        <f t="shared" si="2"/>
        <v/>
      </c>
      <c r="C103" s="189"/>
      <c r="D103" s="189"/>
      <c r="E103" s="189"/>
      <c r="F103" s="189"/>
      <c r="G103" s="189"/>
      <c r="H103" s="189"/>
    </row>
    <row r="104" spans="1:8" x14ac:dyDescent="0.25">
      <c r="A104" s="63">
        <f t="shared" si="3"/>
        <v>44655</v>
      </c>
      <c r="B104" s="74" t="str">
        <f t="shared" si="2"/>
        <v/>
      </c>
      <c r="C104" s="189"/>
      <c r="D104" s="189"/>
      <c r="E104" s="189"/>
      <c r="F104" s="189"/>
      <c r="G104" s="189"/>
      <c r="H104" s="189"/>
    </row>
    <row r="105" spans="1:8" x14ac:dyDescent="0.25">
      <c r="A105" s="63">
        <f t="shared" si="3"/>
        <v>44656</v>
      </c>
      <c r="B105" s="74" t="str">
        <f t="shared" si="2"/>
        <v/>
      </c>
      <c r="C105" s="189"/>
      <c r="D105" s="189"/>
      <c r="E105" s="189"/>
      <c r="F105" s="189"/>
      <c r="G105" s="189"/>
      <c r="H105" s="189"/>
    </row>
    <row r="106" spans="1:8" x14ac:dyDescent="0.25">
      <c r="A106" s="63">
        <f t="shared" si="3"/>
        <v>44657</v>
      </c>
      <c r="B106" s="74" t="str">
        <f t="shared" si="2"/>
        <v>Mittwoch</v>
      </c>
      <c r="C106" s="189"/>
      <c r="D106" s="189"/>
      <c r="E106" s="189"/>
      <c r="F106" s="189"/>
      <c r="G106" s="189"/>
      <c r="H106" s="189"/>
    </row>
    <row r="107" spans="1:8" x14ac:dyDescent="0.25">
      <c r="A107" s="63">
        <f t="shared" si="3"/>
        <v>44658</v>
      </c>
      <c r="B107" s="74" t="str">
        <f t="shared" si="2"/>
        <v/>
      </c>
      <c r="C107" s="189"/>
      <c r="D107" s="189"/>
      <c r="E107" s="189"/>
      <c r="F107" s="189"/>
      <c r="G107" s="189"/>
      <c r="H107" s="189"/>
    </row>
    <row r="108" spans="1:8" x14ac:dyDescent="0.25">
      <c r="A108" s="63">
        <f t="shared" si="3"/>
        <v>44659</v>
      </c>
      <c r="B108" s="74" t="str">
        <f t="shared" si="2"/>
        <v/>
      </c>
      <c r="C108" s="189"/>
      <c r="D108" s="189"/>
      <c r="E108" s="189"/>
      <c r="F108" s="189"/>
      <c r="G108" s="189"/>
      <c r="H108" s="189"/>
    </row>
    <row r="109" spans="1:8" x14ac:dyDescent="0.25">
      <c r="A109" s="63">
        <f t="shared" si="3"/>
        <v>44660</v>
      </c>
      <c r="B109" s="74" t="str">
        <f t="shared" si="2"/>
        <v/>
      </c>
      <c r="C109" s="189"/>
      <c r="D109" s="189"/>
      <c r="E109" s="189"/>
      <c r="F109" s="189"/>
      <c r="G109" s="189"/>
      <c r="H109" s="189"/>
    </row>
    <row r="110" spans="1:8" x14ac:dyDescent="0.25">
      <c r="A110" s="63">
        <f t="shared" si="3"/>
        <v>44661</v>
      </c>
      <c r="B110" s="74" t="str">
        <f t="shared" si="2"/>
        <v/>
      </c>
      <c r="C110" s="189"/>
      <c r="D110" s="189"/>
      <c r="E110" s="189"/>
      <c r="F110" s="189"/>
      <c r="G110" s="189"/>
      <c r="H110" s="189"/>
    </row>
    <row r="111" spans="1:8" x14ac:dyDescent="0.25">
      <c r="A111" s="63">
        <f t="shared" si="3"/>
        <v>44662</v>
      </c>
      <c r="B111" s="74" t="str">
        <f t="shared" si="2"/>
        <v/>
      </c>
      <c r="C111" s="189"/>
      <c r="D111" s="189"/>
      <c r="E111" s="189"/>
      <c r="F111" s="189"/>
      <c r="G111" s="189"/>
      <c r="H111" s="189"/>
    </row>
    <row r="112" spans="1:8" x14ac:dyDescent="0.25">
      <c r="A112" s="63">
        <f t="shared" si="3"/>
        <v>44663</v>
      </c>
      <c r="B112" s="74" t="str">
        <f t="shared" si="2"/>
        <v/>
      </c>
      <c r="C112" s="189"/>
      <c r="D112" s="189"/>
      <c r="E112" s="189"/>
      <c r="F112" s="189"/>
      <c r="G112" s="189"/>
      <c r="H112" s="189"/>
    </row>
    <row r="113" spans="1:8" x14ac:dyDescent="0.25">
      <c r="A113" s="63">
        <f t="shared" si="3"/>
        <v>44664</v>
      </c>
      <c r="B113" s="74" t="str">
        <f t="shared" si="2"/>
        <v>Mittwoch</v>
      </c>
      <c r="C113" s="189"/>
      <c r="D113" s="189"/>
      <c r="E113" s="189"/>
      <c r="F113" s="189"/>
      <c r="G113" s="189"/>
      <c r="H113" s="189"/>
    </row>
    <row r="114" spans="1:8" x14ac:dyDescent="0.25">
      <c r="A114" s="63">
        <f t="shared" si="3"/>
        <v>44665</v>
      </c>
      <c r="B114" s="74" t="str">
        <f t="shared" si="2"/>
        <v/>
      </c>
      <c r="C114" s="189"/>
      <c r="D114" s="189"/>
      <c r="E114" s="189"/>
      <c r="F114" s="189"/>
      <c r="G114" s="189"/>
      <c r="H114" s="189"/>
    </row>
    <row r="115" spans="1:8" x14ac:dyDescent="0.25">
      <c r="A115" s="63">
        <f t="shared" si="3"/>
        <v>44666</v>
      </c>
      <c r="B115" s="74" t="str">
        <f t="shared" si="2"/>
        <v/>
      </c>
      <c r="C115" s="189"/>
      <c r="D115" s="189"/>
      <c r="E115" s="189"/>
      <c r="F115" s="189"/>
      <c r="G115" s="189"/>
      <c r="H115" s="189"/>
    </row>
    <row r="116" spans="1:8" x14ac:dyDescent="0.25">
      <c r="A116" s="63">
        <f t="shared" si="3"/>
        <v>44667</v>
      </c>
      <c r="B116" s="74" t="str">
        <f t="shared" si="2"/>
        <v/>
      </c>
      <c r="C116" s="189"/>
      <c r="D116" s="189"/>
      <c r="E116" s="189"/>
      <c r="F116" s="189"/>
      <c r="G116" s="189"/>
      <c r="H116" s="189"/>
    </row>
    <row r="117" spans="1:8" x14ac:dyDescent="0.25">
      <c r="A117" s="63">
        <f t="shared" si="3"/>
        <v>44668</v>
      </c>
      <c r="B117" s="74" t="str">
        <f t="shared" si="2"/>
        <v/>
      </c>
      <c r="C117" s="189"/>
      <c r="D117" s="189"/>
      <c r="E117" s="189"/>
      <c r="F117" s="189"/>
      <c r="G117" s="189"/>
      <c r="H117" s="189"/>
    </row>
    <row r="118" spans="1:8" x14ac:dyDescent="0.25">
      <c r="A118" s="63">
        <f t="shared" si="3"/>
        <v>44669</v>
      </c>
      <c r="B118" s="74" t="str">
        <f t="shared" si="2"/>
        <v/>
      </c>
      <c r="C118" s="189"/>
      <c r="D118" s="189"/>
      <c r="E118" s="189"/>
      <c r="F118" s="189"/>
      <c r="G118" s="189"/>
      <c r="H118" s="189"/>
    </row>
    <row r="119" spans="1:8" x14ac:dyDescent="0.25">
      <c r="A119" s="63">
        <f t="shared" si="3"/>
        <v>44670</v>
      </c>
      <c r="B119" s="74" t="str">
        <f t="shared" si="2"/>
        <v/>
      </c>
      <c r="C119" s="189"/>
      <c r="D119" s="189"/>
      <c r="E119" s="189"/>
      <c r="F119" s="189"/>
      <c r="G119" s="189"/>
      <c r="H119" s="189"/>
    </row>
    <row r="120" spans="1:8" x14ac:dyDescent="0.25">
      <c r="A120" s="63">
        <f t="shared" si="3"/>
        <v>44671</v>
      </c>
      <c r="B120" s="74" t="str">
        <f t="shared" si="2"/>
        <v>Mittwoch</v>
      </c>
      <c r="C120" s="189"/>
      <c r="D120" s="189"/>
      <c r="E120" s="189"/>
      <c r="F120" s="189"/>
      <c r="G120" s="189"/>
      <c r="H120" s="189"/>
    </row>
    <row r="121" spans="1:8" x14ac:dyDescent="0.25">
      <c r="A121" s="63">
        <f t="shared" si="3"/>
        <v>44672</v>
      </c>
      <c r="B121" s="74" t="str">
        <f t="shared" si="2"/>
        <v/>
      </c>
      <c r="C121" s="189"/>
      <c r="D121" s="189"/>
      <c r="E121" s="189"/>
      <c r="F121" s="189"/>
      <c r="G121" s="189"/>
      <c r="H121" s="189"/>
    </row>
    <row r="122" spans="1:8" x14ac:dyDescent="0.25">
      <c r="A122" s="63">
        <f t="shared" si="3"/>
        <v>44673</v>
      </c>
      <c r="B122" s="74" t="str">
        <f t="shared" si="2"/>
        <v/>
      </c>
      <c r="C122" s="189"/>
      <c r="D122" s="189"/>
      <c r="E122" s="189"/>
      <c r="F122" s="189"/>
      <c r="G122" s="189"/>
      <c r="H122" s="189"/>
    </row>
    <row r="123" spans="1:8" x14ac:dyDescent="0.25">
      <c r="A123" s="63">
        <f t="shared" si="3"/>
        <v>44674</v>
      </c>
      <c r="B123" s="74" t="str">
        <f t="shared" si="2"/>
        <v/>
      </c>
      <c r="C123" s="189"/>
      <c r="D123" s="189"/>
      <c r="E123" s="189"/>
      <c r="F123" s="189"/>
      <c r="G123" s="189"/>
      <c r="H123" s="189"/>
    </row>
    <row r="124" spans="1:8" x14ac:dyDescent="0.25">
      <c r="A124" s="63">
        <f t="shared" si="3"/>
        <v>44675</v>
      </c>
      <c r="B124" s="74" t="str">
        <f t="shared" si="2"/>
        <v/>
      </c>
      <c r="C124" s="189"/>
      <c r="D124" s="189"/>
      <c r="E124" s="189"/>
      <c r="F124" s="189"/>
      <c r="G124" s="189"/>
      <c r="H124" s="189"/>
    </row>
    <row r="125" spans="1:8" x14ac:dyDescent="0.25">
      <c r="A125" s="63">
        <f t="shared" si="3"/>
        <v>44676</v>
      </c>
      <c r="B125" s="74" t="str">
        <f t="shared" si="2"/>
        <v/>
      </c>
      <c r="C125" s="189"/>
      <c r="D125" s="189"/>
      <c r="E125" s="189"/>
      <c r="F125" s="189"/>
      <c r="G125" s="189"/>
      <c r="H125" s="189"/>
    </row>
    <row r="126" spans="1:8" x14ac:dyDescent="0.25">
      <c r="A126" s="63">
        <f t="shared" si="3"/>
        <v>44677</v>
      </c>
      <c r="B126" s="74" t="str">
        <f t="shared" si="2"/>
        <v/>
      </c>
      <c r="C126" s="189"/>
      <c r="D126" s="189"/>
      <c r="E126" s="189"/>
      <c r="F126" s="189"/>
      <c r="G126" s="189"/>
      <c r="H126" s="189"/>
    </row>
    <row r="127" spans="1:8" x14ac:dyDescent="0.25">
      <c r="A127" s="63">
        <f t="shared" si="3"/>
        <v>44678</v>
      </c>
      <c r="B127" s="74" t="str">
        <f t="shared" si="2"/>
        <v>Mittwoch</v>
      </c>
      <c r="C127" s="189"/>
      <c r="D127" s="189"/>
      <c r="E127" s="189"/>
      <c r="F127" s="189"/>
      <c r="G127" s="189"/>
      <c r="H127" s="189"/>
    </row>
    <row r="128" spans="1:8" x14ac:dyDescent="0.25">
      <c r="A128" s="63">
        <f t="shared" si="3"/>
        <v>44679</v>
      </c>
      <c r="B128" s="74" t="str">
        <f t="shared" si="2"/>
        <v/>
      </c>
      <c r="C128" s="189"/>
      <c r="D128" s="189"/>
      <c r="E128" s="189"/>
      <c r="F128" s="189"/>
      <c r="G128" s="189"/>
      <c r="H128" s="189"/>
    </row>
    <row r="129" spans="1:8" x14ac:dyDescent="0.25">
      <c r="A129" s="63">
        <f t="shared" si="3"/>
        <v>44680</v>
      </c>
      <c r="B129" s="74" t="str">
        <f t="shared" si="2"/>
        <v/>
      </c>
      <c r="C129" s="189"/>
      <c r="D129" s="189"/>
      <c r="E129" s="189"/>
      <c r="F129" s="189"/>
      <c r="G129" s="189"/>
      <c r="H129" s="189"/>
    </row>
    <row r="130" spans="1:8" x14ac:dyDescent="0.25">
      <c r="A130" s="63">
        <f t="shared" si="3"/>
        <v>44681</v>
      </c>
      <c r="B130" s="74" t="str">
        <f t="shared" si="2"/>
        <v/>
      </c>
      <c r="C130" s="189"/>
      <c r="D130" s="189"/>
      <c r="E130" s="189"/>
      <c r="F130" s="189"/>
      <c r="G130" s="189"/>
      <c r="H130" s="189"/>
    </row>
    <row r="131" spans="1:8" x14ac:dyDescent="0.25">
      <c r="A131" s="63">
        <f t="shared" si="3"/>
        <v>44682</v>
      </c>
      <c r="B131" s="74" t="str">
        <f t="shared" si="2"/>
        <v/>
      </c>
      <c r="C131" s="189"/>
      <c r="D131" s="189"/>
      <c r="E131" s="189"/>
      <c r="F131" s="189"/>
      <c r="G131" s="189"/>
      <c r="H131" s="189"/>
    </row>
    <row r="132" spans="1:8" x14ac:dyDescent="0.25">
      <c r="A132" s="63">
        <f t="shared" si="3"/>
        <v>44683</v>
      </c>
      <c r="B132" s="74" t="str">
        <f t="shared" si="2"/>
        <v/>
      </c>
      <c r="C132" s="189"/>
      <c r="D132" s="189"/>
      <c r="E132" s="189"/>
      <c r="F132" s="189"/>
      <c r="G132" s="189"/>
      <c r="H132" s="189"/>
    </row>
    <row r="133" spans="1:8" x14ac:dyDescent="0.25">
      <c r="A133" s="63">
        <f t="shared" si="3"/>
        <v>44684</v>
      </c>
      <c r="B133" s="74" t="str">
        <f t="shared" si="2"/>
        <v/>
      </c>
      <c r="C133" s="189"/>
      <c r="D133" s="189"/>
      <c r="E133" s="189"/>
      <c r="F133" s="189"/>
      <c r="G133" s="189"/>
      <c r="H133" s="189"/>
    </row>
    <row r="134" spans="1:8" x14ac:dyDescent="0.25">
      <c r="A134" s="63">
        <f t="shared" si="3"/>
        <v>44685</v>
      </c>
      <c r="B134" s="74" t="str">
        <f t="shared" si="2"/>
        <v>Mittwoch</v>
      </c>
      <c r="C134" s="189"/>
      <c r="D134" s="189"/>
      <c r="E134" s="189"/>
      <c r="F134" s="189"/>
      <c r="G134" s="189"/>
      <c r="H134" s="189"/>
    </row>
    <row r="135" spans="1:8" x14ac:dyDescent="0.25">
      <c r="A135" s="63">
        <f t="shared" si="3"/>
        <v>44686</v>
      </c>
      <c r="B135" s="74" t="str">
        <f t="shared" si="2"/>
        <v/>
      </c>
      <c r="C135" s="189"/>
      <c r="D135" s="189"/>
      <c r="E135" s="189"/>
      <c r="F135" s="189"/>
      <c r="G135" s="189"/>
      <c r="H135" s="189"/>
    </row>
    <row r="136" spans="1:8" x14ac:dyDescent="0.25">
      <c r="A136" s="63">
        <f t="shared" si="3"/>
        <v>44687</v>
      </c>
      <c r="B136" s="74" t="str">
        <f t="shared" si="2"/>
        <v/>
      </c>
      <c r="C136" s="189"/>
      <c r="D136" s="189"/>
      <c r="E136" s="189"/>
      <c r="F136" s="189"/>
      <c r="G136" s="189"/>
      <c r="H136" s="189"/>
    </row>
    <row r="137" spans="1:8" x14ac:dyDescent="0.25">
      <c r="A137" s="63">
        <f t="shared" si="3"/>
        <v>44688</v>
      </c>
      <c r="B137" s="74" t="str">
        <f t="shared" si="2"/>
        <v/>
      </c>
      <c r="C137" s="189"/>
      <c r="D137" s="189"/>
      <c r="E137" s="189"/>
      <c r="F137" s="189"/>
      <c r="G137" s="189"/>
      <c r="H137" s="189"/>
    </row>
    <row r="138" spans="1:8" x14ac:dyDescent="0.25">
      <c r="A138" s="63">
        <f t="shared" si="3"/>
        <v>44689</v>
      </c>
      <c r="B138" s="74" t="str">
        <f t="shared" si="2"/>
        <v/>
      </c>
      <c r="C138" s="189"/>
      <c r="D138" s="189"/>
      <c r="E138" s="189"/>
      <c r="F138" s="189"/>
      <c r="G138" s="189"/>
      <c r="H138" s="189"/>
    </row>
    <row r="139" spans="1:8" x14ac:dyDescent="0.25">
      <c r="A139" s="63">
        <f t="shared" si="3"/>
        <v>44690</v>
      </c>
      <c r="B139" s="74" t="str">
        <f t="shared" si="2"/>
        <v/>
      </c>
      <c r="C139" s="189"/>
      <c r="D139" s="189"/>
      <c r="E139" s="189"/>
      <c r="F139" s="189"/>
      <c r="G139" s="189"/>
      <c r="H139" s="189"/>
    </row>
    <row r="140" spans="1:8" x14ac:dyDescent="0.25">
      <c r="A140" s="63">
        <f t="shared" si="3"/>
        <v>44691</v>
      </c>
      <c r="B140" s="74" t="str">
        <f t="shared" ref="B140:B203" si="4">IF(A140="","",IF(WEEKDAY(A140)=4,"Mittwoch",IF(MONTH(A140)&amp;DAY(A140)="1015","Test","")))</f>
        <v/>
      </c>
      <c r="C140" s="189"/>
      <c r="D140" s="189"/>
      <c r="E140" s="189"/>
      <c r="F140" s="189"/>
      <c r="G140" s="189"/>
      <c r="H140" s="189"/>
    </row>
    <row r="141" spans="1:8" x14ac:dyDescent="0.25">
      <c r="A141" s="63">
        <f t="shared" ref="A141:A204" si="5">A140+1</f>
        <v>44692</v>
      </c>
      <c r="B141" s="74" t="str">
        <f t="shared" si="4"/>
        <v>Mittwoch</v>
      </c>
      <c r="C141" s="189"/>
      <c r="D141" s="189"/>
      <c r="E141" s="189"/>
      <c r="F141" s="189"/>
      <c r="G141" s="189"/>
      <c r="H141" s="189"/>
    </row>
    <row r="142" spans="1:8" x14ac:dyDescent="0.25">
      <c r="A142" s="63">
        <f t="shared" si="5"/>
        <v>44693</v>
      </c>
      <c r="B142" s="74" t="str">
        <f t="shared" si="4"/>
        <v/>
      </c>
      <c r="C142" s="189"/>
      <c r="D142" s="189"/>
      <c r="E142" s="189"/>
      <c r="F142" s="189"/>
      <c r="G142" s="189"/>
      <c r="H142" s="189"/>
    </row>
    <row r="143" spans="1:8" x14ac:dyDescent="0.25">
      <c r="A143" s="63">
        <f t="shared" si="5"/>
        <v>44694</v>
      </c>
      <c r="B143" s="74" t="str">
        <f t="shared" si="4"/>
        <v/>
      </c>
      <c r="C143" s="189"/>
      <c r="D143" s="189"/>
      <c r="E143" s="189"/>
      <c r="F143" s="189"/>
      <c r="G143" s="189"/>
      <c r="H143" s="189"/>
    </row>
    <row r="144" spans="1:8" x14ac:dyDescent="0.25">
      <c r="A144" s="63">
        <f t="shared" si="5"/>
        <v>44695</v>
      </c>
      <c r="B144" s="74" t="str">
        <f t="shared" si="4"/>
        <v/>
      </c>
      <c r="C144" s="189"/>
      <c r="D144" s="189"/>
      <c r="E144" s="189"/>
      <c r="F144" s="189"/>
      <c r="G144" s="189"/>
      <c r="H144" s="189"/>
    </row>
    <row r="145" spans="1:8" x14ac:dyDescent="0.25">
      <c r="A145" s="63">
        <f t="shared" si="5"/>
        <v>44696</v>
      </c>
      <c r="B145" s="74" t="str">
        <f t="shared" si="4"/>
        <v/>
      </c>
      <c r="C145" s="189"/>
      <c r="D145" s="189"/>
      <c r="E145" s="189"/>
      <c r="F145" s="189"/>
      <c r="G145" s="189"/>
      <c r="H145" s="189"/>
    </row>
    <row r="146" spans="1:8" x14ac:dyDescent="0.25">
      <c r="A146" s="63">
        <f t="shared" si="5"/>
        <v>44697</v>
      </c>
      <c r="B146" s="74" t="str">
        <f t="shared" si="4"/>
        <v/>
      </c>
      <c r="C146" s="189"/>
      <c r="D146" s="189"/>
      <c r="E146" s="189"/>
      <c r="F146" s="189"/>
      <c r="G146" s="189"/>
      <c r="H146" s="189"/>
    </row>
    <row r="147" spans="1:8" x14ac:dyDescent="0.25">
      <c r="A147" s="63">
        <f t="shared" si="5"/>
        <v>44698</v>
      </c>
      <c r="B147" s="74" t="str">
        <f t="shared" si="4"/>
        <v/>
      </c>
      <c r="C147" s="189"/>
      <c r="D147" s="189"/>
      <c r="E147" s="189"/>
      <c r="F147" s="189"/>
      <c r="G147" s="189"/>
      <c r="H147" s="189"/>
    </row>
    <row r="148" spans="1:8" x14ac:dyDescent="0.25">
      <c r="A148" s="63">
        <f t="shared" si="5"/>
        <v>44699</v>
      </c>
      <c r="B148" s="74" t="str">
        <f t="shared" si="4"/>
        <v>Mittwoch</v>
      </c>
      <c r="C148" s="189"/>
      <c r="D148" s="189"/>
      <c r="E148" s="189"/>
      <c r="F148" s="189"/>
      <c r="G148" s="189"/>
      <c r="H148" s="189"/>
    </row>
    <row r="149" spans="1:8" x14ac:dyDescent="0.25">
      <c r="A149" s="63">
        <f t="shared" si="5"/>
        <v>44700</v>
      </c>
      <c r="B149" s="74" t="str">
        <f t="shared" si="4"/>
        <v/>
      </c>
      <c r="C149" s="189"/>
      <c r="D149" s="189"/>
      <c r="E149" s="189"/>
      <c r="F149" s="189"/>
      <c r="G149" s="189"/>
      <c r="H149" s="189"/>
    </row>
    <row r="150" spans="1:8" x14ac:dyDescent="0.25">
      <c r="A150" s="63">
        <f t="shared" si="5"/>
        <v>44701</v>
      </c>
      <c r="B150" s="74" t="str">
        <f t="shared" si="4"/>
        <v/>
      </c>
      <c r="C150" s="189"/>
      <c r="D150" s="189"/>
      <c r="E150" s="189"/>
      <c r="F150" s="189"/>
      <c r="G150" s="189"/>
      <c r="H150" s="189"/>
    </row>
    <row r="151" spans="1:8" x14ac:dyDescent="0.25">
      <c r="A151" s="63">
        <f t="shared" si="5"/>
        <v>44702</v>
      </c>
      <c r="B151" s="74" t="str">
        <f t="shared" si="4"/>
        <v/>
      </c>
      <c r="C151" s="189"/>
      <c r="D151" s="189"/>
      <c r="E151" s="189"/>
      <c r="F151" s="189"/>
      <c r="G151" s="189"/>
      <c r="H151" s="189"/>
    </row>
    <row r="152" spans="1:8" x14ac:dyDescent="0.25">
      <c r="A152" s="63">
        <f t="shared" si="5"/>
        <v>44703</v>
      </c>
      <c r="B152" s="74" t="str">
        <f t="shared" si="4"/>
        <v/>
      </c>
      <c r="C152" s="189"/>
      <c r="D152" s="189"/>
      <c r="E152" s="189"/>
      <c r="F152" s="189"/>
      <c r="G152" s="189"/>
      <c r="H152" s="189"/>
    </row>
    <row r="153" spans="1:8" x14ac:dyDescent="0.25">
      <c r="A153" s="63">
        <f t="shared" si="5"/>
        <v>44704</v>
      </c>
      <c r="B153" s="74" t="str">
        <f t="shared" si="4"/>
        <v/>
      </c>
      <c r="C153" s="189"/>
      <c r="D153" s="189"/>
      <c r="E153" s="189"/>
      <c r="F153" s="189"/>
      <c r="G153" s="189"/>
      <c r="H153" s="189"/>
    </row>
    <row r="154" spans="1:8" x14ac:dyDescent="0.25">
      <c r="A154" s="63">
        <f t="shared" si="5"/>
        <v>44705</v>
      </c>
      <c r="B154" s="74" t="str">
        <f t="shared" si="4"/>
        <v/>
      </c>
      <c r="C154" s="189"/>
      <c r="D154" s="189"/>
      <c r="E154" s="189"/>
      <c r="F154" s="189"/>
      <c r="G154" s="189"/>
      <c r="H154" s="189"/>
    </row>
    <row r="155" spans="1:8" x14ac:dyDescent="0.25">
      <c r="A155" s="63">
        <f t="shared" si="5"/>
        <v>44706</v>
      </c>
      <c r="B155" s="74" t="str">
        <f t="shared" si="4"/>
        <v>Mittwoch</v>
      </c>
      <c r="C155" s="189"/>
      <c r="D155" s="189"/>
      <c r="E155" s="189"/>
      <c r="F155" s="189"/>
      <c r="G155" s="189"/>
      <c r="H155" s="189"/>
    </row>
    <row r="156" spans="1:8" x14ac:dyDescent="0.25">
      <c r="A156" s="63">
        <f t="shared" si="5"/>
        <v>44707</v>
      </c>
      <c r="B156" s="74" t="str">
        <f t="shared" si="4"/>
        <v/>
      </c>
      <c r="C156" s="189"/>
      <c r="D156" s="189"/>
      <c r="E156" s="189"/>
      <c r="F156" s="189"/>
      <c r="G156" s="189"/>
      <c r="H156" s="189"/>
    </row>
    <row r="157" spans="1:8" x14ac:dyDescent="0.25">
      <c r="A157" s="63">
        <f t="shared" si="5"/>
        <v>44708</v>
      </c>
      <c r="B157" s="74" t="str">
        <f t="shared" si="4"/>
        <v/>
      </c>
      <c r="C157" s="189"/>
      <c r="D157" s="189"/>
      <c r="E157" s="189"/>
      <c r="F157" s="189"/>
      <c r="G157" s="189"/>
      <c r="H157" s="189"/>
    </row>
    <row r="158" spans="1:8" x14ac:dyDescent="0.25">
      <c r="A158" s="63">
        <f t="shared" si="5"/>
        <v>44709</v>
      </c>
      <c r="B158" s="74" t="str">
        <f t="shared" si="4"/>
        <v/>
      </c>
      <c r="C158" s="189"/>
      <c r="D158" s="189"/>
      <c r="E158" s="189"/>
      <c r="F158" s="189"/>
      <c r="G158" s="189"/>
      <c r="H158" s="189"/>
    </row>
    <row r="159" spans="1:8" x14ac:dyDescent="0.25">
      <c r="A159" s="63">
        <f t="shared" si="5"/>
        <v>44710</v>
      </c>
      <c r="B159" s="74" t="str">
        <f t="shared" si="4"/>
        <v/>
      </c>
      <c r="C159" s="189"/>
      <c r="D159" s="189"/>
      <c r="E159" s="189"/>
      <c r="F159" s="189"/>
      <c r="G159" s="189"/>
      <c r="H159" s="189"/>
    </row>
    <row r="160" spans="1:8" x14ac:dyDescent="0.25">
      <c r="A160" s="63">
        <f t="shared" si="5"/>
        <v>44711</v>
      </c>
      <c r="B160" s="74" t="str">
        <f t="shared" si="4"/>
        <v/>
      </c>
      <c r="C160" s="189"/>
      <c r="D160" s="189"/>
      <c r="E160" s="189"/>
      <c r="F160" s="189"/>
      <c r="G160" s="189"/>
      <c r="H160" s="189"/>
    </row>
    <row r="161" spans="1:8" x14ac:dyDescent="0.25">
      <c r="A161" s="63">
        <f t="shared" si="5"/>
        <v>44712</v>
      </c>
      <c r="B161" s="74" t="str">
        <f t="shared" si="4"/>
        <v/>
      </c>
      <c r="C161" s="189"/>
      <c r="D161" s="189"/>
      <c r="E161" s="189"/>
      <c r="F161" s="189"/>
      <c r="G161" s="189"/>
      <c r="H161" s="189"/>
    </row>
    <row r="162" spans="1:8" x14ac:dyDescent="0.25">
      <c r="A162" s="63">
        <f t="shared" si="5"/>
        <v>44713</v>
      </c>
      <c r="B162" s="74" t="str">
        <f t="shared" si="4"/>
        <v>Mittwoch</v>
      </c>
      <c r="C162" s="189"/>
      <c r="D162" s="189"/>
      <c r="E162" s="189"/>
      <c r="F162" s="189"/>
      <c r="G162" s="189"/>
      <c r="H162" s="189"/>
    </row>
    <row r="163" spans="1:8" x14ac:dyDescent="0.25">
      <c r="A163" s="63">
        <f t="shared" si="5"/>
        <v>44714</v>
      </c>
      <c r="B163" s="74" t="str">
        <f t="shared" si="4"/>
        <v/>
      </c>
      <c r="C163" s="189"/>
      <c r="D163" s="189"/>
      <c r="E163" s="189"/>
      <c r="F163" s="189"/>
      <c r="G163" s="189"/>
      <c r="H163" s="189"/>
    </row>
    <row r="164" spans="1:8" x14ac:dyDescent="0.25">
      <c r="A164" s="63">
        <f t="shared" si="5"/>
        <v>44715</v>
      </c>
      <c r="B164" s="74" t="str">
        <f t="shared" si="4"/>
        <v/>
      </c>
      <c r="C164" s="189"/>
      <c r="D164" s="189"/>
      <c r="E164" s="189"/>
      <c r="F164" s="189"/>
      <c r="G164" s="189"/>
      <c r="H164" s="189"/>
    </row>
    <row r="165" spans="1:8" x14ac:dyDescent="0.25">
      <c r="A165" s="63">
        <f t="shared" si="5"/>
        <v>44716</v>
      </c>
      <c r="B165" s="74" t="str">
        <f t="shared" si="4"/>
        <v/>
      </c>
      <c r="C165" s="189"/>
      <c r="D165" s="189"/>
      <c r="E165" s="189"/>
      <c r="F165" s="189"/>
      <c r="G165" s="189"/>
      <c r="H165" s="189"/>
    </row>
    <row r="166" spans="1:8" x14ac:dyDescent="0.25">
      <c r="A166" s="63">
        <f t="shared" si="5"/>
        <v>44717</v>
      </c>
      <c r="B166" s="74" t="str">
        <f t="shared" si="4"/>
        <v/>
      </c>
      <c r="C166" s="189"/>
      <c r="D166" s="189"/>
      <c r="E166" s="189"/>
      <c r="F166" s="189"/>
      <c r="G166" s="189"/>
      <c r="H166" s="189"/>
    </row>
    <row r="167" spans="1:8" x14ac:dyDescent="0.25">
      <c r="A167" s="63">
        <f t="shared" si="5"/>
        <v>44718</v>
      </c>
      <c r="B167" s="74" t="str">
        <f t="shared" si="4"/>
        <v/>
      </c>
      <c r="C167" s="189"/>
      <c r="D167" s="189"/>
      <c r="E167" s="189"/>
      <c r="F167" s="189"/>
      <c r="G167" s="189"/>
      <c r="H167" s="189"/>
    </row>
    <row r="168" spans="1:8" x14ac:dyDescent="0.25">
      <c r="A168" s="63">
        <f t="shared" si="5"/>
        <v>44719</v>
      </c>
      <c r="B168" s="74" t="str">
        <f t="shared" si="4"/>
        <v/>
      </c>
      <c r="C168" s="189"/>
      <c r="D168" s="189"/>
      <c r="E168" s="189"/>
      <c r="F168" s="189"/>
      <c r="G168" s="189"/>
      <c r="H168" s="189"/>
    </row>
    <row r="169" spans="1:8" x14ac:dyDescent="0.25">
      <c r="A169" s="63">
        <f t="shared" si="5"/>
        <v>44720</v>
      </c>
      <c r="B169" s="74" t="str">
        <f t="shared" si="4"/>
        <v>Mittwoch</v>
      </c>
      <c r="C169" s="189"/>
      <c r="D169" s="189"/>
      <c r="E169" s="189"/>
      <c r="F169" s="189"/>
      <c r="G169" s="189"/>
      <c r="H169" s="189"/>
    </row>
    <row r="170" spans="1:8" x14ac:dyDescent="0.25">
      <c r="A170" s="63">
        <f t="shared" si="5"/>
        <v>44721</v>
      </c>
      <c r="B170" s="74" t="str">
        <f t="shared" si="4"/>
        <v/>
      </c>
      <c r="C170" s="189"/>
      <c r="D170" s="189"/>
      <c r="E170" s="189"/>
      <c r="F170" s="189"/>
      <c r="G170" s="189"/>
      <c r="H170" s="189"/>
    </row>
    <row r="171" spans="1:8" x14ac:dyDescent="0.25">
      <c r="A171" s="63">
        <f t="shared" si="5"/>
        <v>44722</v>
      </c>
      <c r="B171" s="74" t="str">
        <f t="shared" si="4"/>
        <v/>
      </c>
      <c r="C171" s="189"/>
      <c r="D171" s="189"/>
      <c r="E171" s="189"/>
      <c r="F171" s="189"/>
      <c r="G171" s="189"/>
      <c r="H171" s="189"/>
    </row>
    <row r="172" spans="1:8" x14ac:dyDescent="0.25">
      <c r="A172" s="63">
        <f t="shared" si="5"/>
        <v>44723</v>
      </c>
      <c r="B172" s="74" t="str">
        <f t="shared" si="4"/>
        <v/>
      </c>
      <c r="C172" s="189"/>
      <c r="D172" s="189"/>
      <c r="E172" s="189"/>
      <c r="F172" s="189"/>
      <c r="G172" s="189"/>
      <c r="H172" s="189"/>
    </row>
    <row r="173" spans="1:8" x14ac:dyDescent="0.25">
      <c r="A173" s="63">
        <f t="shared" si="5"/>
        <v>44724</v>
      </c>
      <c r="B173" s="74" t="str">
        <f t="shared" si="4"/>
        <v/>
      </c>
      <c r="C173" s="189"/>
      <c r="D173" s="189"/>
      <c r="E173" s="189"/>
      <c r="F173" s="189"/>
      <c r="G173" s="189"/>
      <c r="H173" s="189"/>
    </row>
    <row r="174" spans="1:8" x14ac:dyDescent="0.25">
      <c r="A174" s="63">
        <f t="shared" si="5"/>
        <v>44725</v>
      </c>
      <c r="B174" s="74" t="str">
        <f t="shared" si="4"/>
        <v/>
      </c>
      <c r="C174" s="189"/>
      <c r="D174" s="189"/>
      <c r="E174" s="189"/>
      <c r="F174" s="189"/>
      <c r="G174" s="189"/>
      <c r="H174" s="189"/>
    </row>
    <row r="175" spans="1:8" x14ac:dyDescent="0.25">
      <c r="A175" s="63">
        <f t="shared" si="5"/>
        <v>44726</v>
      </c>
      <c r="B175" s="74" t="str">
        <f t="shared" si="4"/>
        <v/>
      </c>
      <c r="C175" s="189"/>
      <c r="D175" s="189"/>
      <c r="E175" s="189"/>
      <c r="F175" s="189"/>
      <c r="G175" s="189"/>
      <c r="H175" s="189"/>
    </row>
    <row r="176" spans="1:8" x14ac:dyDescent="0.25">
      <c r="A176" s="63">
        <f t="shared" si="5"/>
        <v>44727</v>
      </c>
      <c r="B176" s="74" t="str">
        <f t="shared" si="4"/>
        <v>Mittwoch</v>
      </c>
      <c r="C176" s="189"/>
      <c r="D176" s="189"/>
      <c r="E176" s="189"/>
      <c r="F176" s="189"/>
      <c r="G176" s="189"/>
      <c r="H176" s="189"/>
    </row>
    <row r="177" spans="1:8" x14ac:dyDescent="0.25">
      <c r="A177" s="63">
        <f t="shared" si="5"/>
        <v>44728</v>
      </c>
      <c r="B177" s="74" t="str">
        <f t="shared" si="4"/>
        <v/>
      </c>
      <c r="C177" s="189"/>
      <c r="D177" s="189"/>
      <c r="E177" s="189"/>
      <c r="F177" s="189"/>
      <c r="G177" s="189"/>
      <c r="H177" s="189"/>
    </row>
    <row r="178" spans="1:8" x14ac:dyDescent="0.25">
      <c r="A178" s="63">
        <f t="shared" si="5"/>
        <v>44729</v>
      </c>
      <c r="B178" s="74" t="str">
        <f t="shared" si="4"/>
        <v/>
      </c>
      <c r="C178" s="189"/>
      <c r="D178" s="189"/>
      <c r="E178" s="189"/>
      <c r="F178" s="189"/>
      <c r="G178" s="189"/>
      <c r="H178" s="189"/>
    </row>
    <row r="179" spans="1:8" x14ac:dyDescent="0.25">
      <c r="A179" s="63">
        <f t="shared" si="5"/>
        <v>44730</v>
      </c>
      <c r="B179" s="74" t="str">
        <f t="shared" si="4"/>
        <v/>
      </c>
      <c r="C179" s="189"/>
      <c r="D179" s="189"/>
      <c r="E179" s="189"/>
      <c r="F179" s="189"/>
      <c r="G179" s="189"/>
      <c r="H179" s="189"/>
    </row>
    <row r="180" spans="1:8" x14ac:dyDescent="0.25">
      <c r="A180" s="63">
        <f t="shared" si="5"/>
        <v>44731</v>
      </c>
      <c r="B180" s="74" t="str">
        <f t="shared" si="4"/>
        <v/>
      </c>
      <c r="C180" s="189"/>
      <c r="D180" s="189"/>
      <c r="E180" s="189"/>
      <c r="F180" s="189"/>
      <c r="G180" s="189"/>
      <c r="H180" s="189"/>
    </row>
    <row r="181" spans="1:8" x14ac:dyDescent="0.25">
      <c r="A181" s="63">
        <f t="shared" si="5"/>
        <v>44732</v>
      </c>
      <c r="B181" s="74" t="str">
        <f t="shared" si="4"/>
        <v/>
      </c>
      <c r="C181" s="189"/>
      <c r="D181" s="189"/>
      <c r="E181" s="189"/>
      <c r="F181" s="189"/>
      <c r="G181" s="189"/>
      <c r="H181" s="189"/>
    </row>
    <row r="182" spans="1:8" x14ac:dyDescent="0.25">
      <c r="A182" s="63">
        <f t="shared" si="5"/>
        <v>44733</v>
      </c>
      <c r="B182" s="74" t="str">
        <f t="shared" si="4"/>
        <v/>
      </c>
      <c r="C182" s="189"/>
      <c r="D182" s="189"/>
      <c r="E182" s="189"/>
      <c r="F182" s="189"/>
      <c r="G182" s="189"/>
      <c r="H182" s="189"/>
    </row>
    <row r="183" spans="1:8" x14ac:dyDescent="0.25">
      <c r="A183" s="63">
        <f t="shared" si="5"/>
        <v>44734</v>
      </c>
      <c r="B183" s="74" t="str">
        <f t="shared" si="4"/>
        <v>Mittwoch</v>
      </c>
      <c r="C183" s="189"/>
      <c r="D183" s="189"/>
      <c r="E183" s="189"/>
      <c r="F183" s="189"/>
      <c r="G183" s="189"/>
      <c r="H183" s="189"/>
    </row>
    <row r="184" spans="1:8" x14ac:dyDescent="0.25">
      <c r="A184" s="63">
        <f t="shared" si="5"/>
        <v>44735</v>
      </c>
      <c r="B184" s="74" t="str">
        <f t="shared" si="4"/>
        <v/>
      </c>
      <c r="C184" s="189"/>
      <c r="D184" s="189"/>
      <c r="E184" s="189"/>
      <c r="F184" s="189"/>
      <c r="G184" s="189"/>
      <c r="H184" s="189"/>
    </row>
    <row r="185" spans="1:8" x14ac:dyDescent="0.25">
      <c r="A185" s="63">
        <f t="shared" si="5"/>
        <v>44736</v>
      </c>
      <c r="B185" s="74" t="str">
        <f t="shared" si="4"/>
        <v/>
      </c>
      <c r="C185" s="189"/>
      <c r="D185" s="189"/>
      <c r="E185" s="189"/>
      <c r="F185" s="189"/>
      <c r="G185" s="189"/>
      <c r="H185" s="189"/>
    </row>
    <row r="186" spans="1:8" x14ac:dyDescent="0.25">
      <c r="A186" s="63">
        <f t="shared" si="5"/>
        <v>44737</v>
      </c>
      <c r="B186" s="74" t="str">
        <f t="shared" si="4"/>
        <v/>
      </c>
      <c r="C186" s="189"/>
      <c r="D186" s="189"/>
      <c r="E186" s="189"/>
      <c r="F186" s="189"/>
      <c r="G186" s="189"/>
      <c r="H186" s="189"/>
    </row>
    <row r="187" spans="1:8" x14ac:dyDescent="0.25">
      <c r="A187" s="63">
        <f t="shared" si="5"/>
        <v>44738</v>
      </c>
      <c r="B187" s="74" t="str">
        <f t="shared" si="4"/>
        <v/>
      </c>
      <c r="C187" s="189"/>
      <c r="D187" s="189"/>
      <c r="E187" s="189"/>
      <c r="F187" s="189"/>
      <c r="G187" s="189"/>
      <c r="H187" s="189"/>
    </row>
    <row r="188" spans="1:8" x14ac:dyDescent="0.25">
      <c r="A188" s="63">
        <f t="shared" si="5"/>
        <v>44739</v>
      </c>
      <c r="B188" s="74" t="str">
        <f t="shared" si="4"/>
        <v/>
      </c>
      <c r="C188" s="189"/>
      <c r="D188" s="189"/>
      <c r="E188" s="189"/>
      <c r="F188" s="189"/>
      <c r="G188" s="189"/>
      <c r="H188" s="189"/>
    </row>
    <row r="189" spans="1:8" x14ac:dyDescent="0.25">
      <c r="A189" s="63">
        <f t="shared" si="5"/>
        <v>44740</v>
      </c>
      <c r="B189" s="74" t="str">
        <f t="shared" si="4"/>
        <v/>
      </c>
      <c r="C189" s="189"/>
      <c r="D189" s="189"/>
      <c r="E189" s="189"/>
      <c r="F189" s="189"/>
      <c r="G189" s="189"/>
      <c r="H189" s="189"/>
    </row>
    <row r="190" spans="1:8" x14ac:dyDescent="0.25">
      <c r="A190" s="63">
        <f t="shared" si="5"/>
        <v>44741</v>
      </c>
      <c r="B190" s="74" t="str">
        <f t="shared" si="4"/>
        <v>Mittwoch</v>
      </c>
      <c r="C190" s="189"/>
      <c r="D190" s="189"/>
      <c r="E190" s="189"/>
      <c r="F190" s="189"/>
      <c r="G190" s="189"/>
      <c r="H190" s="189"/>
    </row>
    <row r="191" spans="1:8" x14ac:dyDescent="0.25">
      <c r="A191" s="63">
        <f t="shared" si="5"/>
        <v>44742</v>
      </c>
      <c r="B191" s="74" t="str">
        <f t="shared" si="4"/>
        <v/>
      </c>
      <c r="C191" s="189"/>
      <c r="D191" s="189"/>
      <c r="E191" s="189"/>
      <c r="F191" s="189"/>
      <c r="G191" s="189"/>
      <c r="H191" s="189"/>
    </row>
    <row r="192" spans="1:8" x14ac:dyDescent="0.25">
      <c r="A192" s="63">
        <f t="shared" si="5"/>
        <v>44743</v>
      </c>
      <c r="B192" s="74" t="str">
        <f t="shared" si="4"/>
        <v/>
      </c>
      <c r="C192" s="189"/>
      <c r="D192" s="189"/>
      <c r="E192" s="189"/>
      <c r="F192" s="189"/>
      <c r="G192" s="189"/>
      <c r="H192" s="189"/>
    </row>
    <row r="193" spans="1:8" x14ac:dyDescent="0.25">
      <c r="A193" s="63">
        <f t="shared" si="5"/>
        <v>44744</v>
      </c>
      <c r="B193" s="74" t="str">
        <f t="shared" si="4"/>
        <v/>
      </c>
      <c r="C193" s="189"/>
      <c r="D193" s="189"/>
      <c r="E193" s="189"/>
      <c r="F193" s="189"/>
      <c r="G193" s="189"/>
      <c r="H193" s="189"/>
    </row>
    <row r="194" spans="1:8" x14ac:dyDescent="0.25">
      <c r="A194" s="63">
        <f t="shared" si="5"/>
        <v>44745</v>
      </c>
      <c r="B194" s="74" t="str">
        <f t="shared" si="4"/>
        <v/>
      </c>
      <c r="C194" s="189"/>
      <c r="D194" s="189"/>
      <c r="E194" s="189"/>
      <c r="F194" s="189"/>
      <c r="G194" s="189"/>
      <c r="H194" s="189"/>
    </row>
    <row r="195" spans="1:8" x14ac:dyDescent="0.25">
      <c r="A195" s="63">
        <f t="shared" si="5"/>
        <v>44746</v>
      </c>
      <c r="B195" s="74" t="str">
        <f t="shared" si="4"/>
        <v/>
      </c>
      <c r="C195" s="189"/>
      <c r="D195" s="189"/>
      <c r="E195" s="189"/>
      <c r="F195" s="189"/>
      <c r="G195" s="189"/>
      <c r="H195" s="189"/>
    </row>
    <row r="196" spans="1:8" x14ac:dyDescent="0.25">
      <c r="A196" s="63">
        <f t="shared" si="5"/>
        <v>44747</v>
      </c>
      <c r="B196" s="74" t="str">
        <f t="shared" si="4"/>
        <v/>
      </c>
      <c r="C196" s="189"/>
      <c r="D196" s="189"/>
      <c r="E196" s="189"/>
      <c r="F196" s="189"/>
      <c r="G196" s="189"/>
      <c r="H196" s="189"/>
    </row>
    <row r="197" spans="1:8" x14ac:dyDescent="0.25">
      <c r="A197" s="63">
        <f t="shared" si="5"/>
        <v>44748</v>
      </c>
      <c r="B197" s="74" t="str">
        <f t="shared" si="4"/>
        <v>Mittwoch</v>
      </c>
      <c r="C197" s="189"/>
      <c r="D197" s="189"/>
      <c r="E197" s="189"/>
      <c r="F197" s="189"/>
      <c r="G197" s="189"/>
      <c r="H197" s="189"/>
    </row>
    <row r="198" spans="1:8" x14ac:dyDescent="0.25">
      <c r="A198" s="63">
        <f t="shared" si="5"/>
        <v>44749</v>
      </c>
      <c r="B198" s="74" t="str">
        <f t="shared" si="4"/>
        <v/>
      </c>
      <c r="C198" s="189"/>
      <c r="D198" s="189"/>
      <c r="E198" s="189"/>
      <c r="F198" s="189"/>
      <c r="G198" s="189"/>
      <c r="H198" s="189"/>
    </row>
    <row r="199" spans="1:8" x14ac:dyDescent="0.25">
      <c r="A199" s="63">
        <f t="shared" si="5"/>
        <v>44750</v>
      </c>
      <c r="B199" s="74" t="str">
        <f t="shared" si="4"/>
        <v/>
      </c>
      <c r="C199" s="189"/>
      <c r="D199" s="189"/>
      <c r="E199" s="189"/>
      <c r="F199" s="189"/>
      <c r="G199" s="189"/>
      <c r="H199" s="189"/>
    </row>
    <row r="200" spans="1:8" x14ac:dyDescent="0.25">
      <c r="A200" s="63">
        <f t="shared" si="5"/>
        <v>44751</v>
      </c>
      <c r="B200" s="74" t="str">
        <f t="shared" si="4"/>
        <v/>
      </c>
      <c r="C200" s="189"/>
      <c r="D200" s="189"/>
      <c r="E200" s="189"/>
      <c r="F200" s="189"/>
      <c r="G200" s="189"/>
      <c r="H200" s="189"/>
    </row>
    <row r="201" spans="1:8" x14ac:dyDescent="0.25">
      <c r="A201" s="63">
        <f t="shared" si="5"/>
        <v>44752</v>
      </c>
      <c r="B201" s="74" t="str">
        <f t="shared" si="4"/>
        <v/>
      </c>
      <c r="C201" s="189"/>
      <c r="D201" s="189"/>
      <c r="E201" s="189"/>
      <c r="F201" s="189"/>
      <c r="G201" s="189"/>
      <c r="H201" s="189"/>
    </row>
    <row r="202" spans="1:8" x14ac:dyDescent="0.25">
      <c r="A202" s="63">
        <f t="shared" si="5"/>
        <v>44753</v>
      </c>
      <c r="B202" s="74" t="str">
        <f t="shared" si="4"/>
        <v/>
      </c>
      <c r="C202" s="189"/>
      <c r="D202" s="189"/>
      <c r="E202" s="189"/>
      <c r="F202" s="189"/>
      <c r="G202" s="189"/>
      <c r="H202" s="189"/>
    </row>
    <row r="203" spans="1:8" x14ac:dyDescent="0.25">
      <c r="A203" s="63">
        <f t="shared" si="5"/>
        <v>44754</v>
      </c>
      <c r="B203" s="74" t="str">
        <f t="shared" si="4"/>
        <v/>
      </c>
      <c r="C203" s="189"/>
      <c r="D203" s="189"/>
      <c r="E203" s="189"/>
      <c r="F203" s="189"/>
      <c r="G203" s="189"/>
      <c r="H203" s="189"/>
    </row>
    <row r="204" spans="1:8" x14ac:dyDescent="0.25">
      <c r="A204" s="63">
        <f t="shared" si="5"/>
        <v>44755</v>
      </c>
      <c r="B204" s="74" t="str">
        <f t="shared" ref="B204:B267" si="6">IF(A204="","",IF(WEEKDAY(A204)=4,"Mittwoch",IF(MONTH(A204)&amp;DAY(A204)="1015","Test","")))</f>
        <v>Mittwoch</v>
      </c>
      <c r="C204" s="189"/>
      <c r="D204" s="189"/>
      <c r="E204" s="189"/>
      <c r="F204" s="189"/>
      <c r="G204" s="189"/>
      <c r="H204" s="189"/>
    </row>
    <row r="205" spans="1:8" x14ac:dyDescent="0.25">
      <c r="A205" s="63">
        <f t="shared" ref="A205:A268" si="7">A204+1</f>
        <v>44756</v>
      </c>
      <c r="B205" s="74" t="str">
        <f t="shared" si="6"/>
        <v/>
      </c>
      <c r="C205" s="189"/>
      <c r="D205" s="189"/>
      <c r="E205" s="189"/>
      <c r="F205" s="189"/>
      <c r="G205" s="189"/>
      <c r="H205" s="189"/>
    </row>
    <row r="206" spans="1:8" x14ac:dyDescent="0.25">
      <c r="A206" s="63">
        <f t="shared" si="7"/>
        <v>44757</v>
      </c>
      <c r="B206" s="74" t="str">
        <f t="shared" si="6"/>
        <v/>
      </c>
      <c r="C206" s="189"/>
      <c r="D206" s="189"/>
      <c r="E206" s="189"/>
      <c r="F206" s="189"/>
      <c r="G206" s="189"/>
      <c r="H206" s="189"/>
    </row>
    <row r="207" spans="1:8" x14ac:dyDescent="0.25">
      <c r="A207" s="63">
        <f t="shared" si="7"/>
        <v>44758</v>
      </c>
      <c r="B207" s="74" t="str">
        <f t="shared" si="6"/>
        <v/>
      </c>
      <c r="C207" s="189"/>
      <c r="D207" s="189"/>
      <c r="E207" s="189"/>
      <c r="F207" s="189"/>
      <c r="G207" s="189"/>
      <c r="H207" s="189"/>
    </row>
    <row r="208" spans="1:8" x14ac:dyDescent="0.25">
      <c r="A208" s="63">
        <f t="shared" si="7"/>
        <v>44759</v>
      </c>
      <c r="B208" s="74" t="str">
        <f t="shared" si="6"/>
        <v/>
      </c>
      <c r="C208" s="189"/>
      <c r="D208" s="189"/>
      <c r="E208" s="189"/>
      <c r="F208" s="189"/>
      <c r="G208" s="189"/>
      <c r="H208" s="189"/>
    </row>
    <row r="209" spans="1:8" x14ac:dyDescent="0.25">
      <c r="A209" s="63">
        <f t="shared" si="7"/>
        <v>44760</v>
      </c>
      <c r="B209" s="74" t="str">
        <f t="shared" si="6"/>
        <v/>
      </c>
      <c r="C209" s="189"/>
      <c r="D209" s="189"/>
      <c r="E209" s="189"/>
      <c r="F209" s="189"/>
      <c r="G209" s="189"/>
      <c r="H209" s="189"/>
    </row>
    <row r="210" spans="1:8" x14ac:dyDescent="0.25">
      <c r="A210" s="63">
        <f t="shared" si="7"/>
        <v>44761</v>
      </c>
      <c r="B210" s="74" t="str">
        <f t="shared" si="6"/>
        <v/>
      </c>
      <c r="C210" s="189"/>
      <c r="D210" s="189"/>
      <c r="E210" s="189"/>
      <c r="F210" s="189"/>
      <c r="G210" s="189"/>
      <c r="H210" s="189"/>
    </row>
    <row r="211" spans="1:8" x14ac:dyDescent="0.25">
      <c r="A211" s="63">
        <f t="shared" si="7"/>
        <v>44762</v>
      </c>
      <c r="B211" s="74" t="str">
        <f t="shared" si="6"/>
        <v>Mittwoch</v>
      </c>
      <c r="C211" s="189"/>
      <c r="D211" s="189"/>
      <c r="E211" s="189"/>
      <c r="F211" s="189"/>
      <c r="G211" s="189"/>
      <c r="H211" s="189"/>
    </row>
    <row r="212" spans="1:8" x14ac:dyDescent="0.25">
      <c r="A212" s="63">
        <f t="shared" si="7"/>
        <v>44763</v>
      </c>
      <c r="B212" s="74" t="str">
        <f t="shared" si="6"/>
        <v/>
      </c>
      <c r="C212" s="189"/>
      <c r="D212" s="189"/>
      <c r="E212" s="189"/>
      <c r="F212" s="189"/>
      <c r="G212" s="189"/>
      <c r="H212" s="189"/>
    </row>
    <row r="213" spans="1:8" x14ac:dyDescent="0.25">
      <c r="A213" s="63">
        <f t="shared" si="7"/>
        <v>44764</v>
      </c>
      <c r="B213" s="74" t="str">
        <f t="shared" si="6"/>
        <v/>
      </c>
      <c r="C213" s="189"/>
      <c r="D213" s="189"/>
      <c r="E213" s="189"/>
      <c r="F213" s="189"/>
      <c r="G213" s="189"/>
      <c r="H213" s="189"/>
    </row>
    <row r="214" spans="1:8" x14ac:dyDescent="0.25">
      <c r="A214" s="63">
        <f t="shared" si="7"/>
        <v>44765</v>
      </c>
      <c r="B214" s="74" t="str">
        <f t="shared" si="6"/>
        <v/>
      </c>
      <c r="C214" s="189"/>
      <c r="D214" s="189"/>
      <c r="E214" s="189"/>
      <c r="F214" s="189"/>
      <c r="G214" s="189"/>
      <c r="H214" s="189"/>
    </row>
    <row r="215" spans="1:8" x14ac:dyDescent="0.25">
      <c r="A215" s="63">
        <f t="shared" si="7"/>
        <v>44766</v>
      </c>
      <c r="B215" s="74" t="str">
        <f t="shared" si="6"/>
        <v/>
      </c>
      <c r="C215" s="189"/>
      <c r="D215" s="189"/>
      <c r="E215" s="189"/>
      <c r="F215" s="189"/>
      <c r="G215" s="189"/>
      <c r="H215" s="189"/>
    </row>
    <row r="216" spans="1:8" x14ac:dyDescent="0.25">
      <c r="A216" s="63">
        <f t="shared" si="7"/>
        <v>44767</v>
      </c>
      <c r="B216" s="74" t="str">
        <f t="shared" si="6"/>
        <v/>
      </c>
      <c r="C216" s="189"/>
      <c r="D216" s="189"/>
      <c r="E216" s="189"/>
      <c r="F216" s="189"/>
      <c r="G216" s="189"/>
      <c r="H216" s="189"/>
    </row>
    <row r="217" spans="1:8" x14ac:dyDescent="0.25">
      <c r="A217" s="63">
        <f t="shared" si="7"/>
        <v>44768</v>
      </c>
      <c r="B217" s="74" t="str">
        <f t="shared" si="6"/>
        <v/>
      </c>
      <c r="C217" s="189"/>
      <c r="D217" s="189"/>
      <c r="E217" s="189"/>
      <c r="F217" s="189"/>
      <c r="G217" s="189"/>
      <c r="H217" s="189"/>
    </row>
    <row r="218" spans="1:8" x14ac:dyDescent="0.25">
      <c r="A218" s="63">
        <f t="shared" si="7"/>
        <v>44769</v>
      </c>
      <c r="B218" s="74" t="str">
        <f t="shared" si="6"/>
        <v>Mittwoch</v>
      </c>
      <c r="C218" s="189"/>
      <c r="D218" s="189"/>
      <c r="E218" s="189"/>
      <c r="F218" s="189"/>
      <c r="G218" s="189"/>
      <c r="H218" s="189"/>
    </row>
    <row r="219" spans="1:8" x14ac:dyDescent="0.25">
      <c r="A219" s="63">
        <f t="shared" si="7"/>
        <v>44770</v>
      </c>
      <c r="B219" s="74" t="str">
        <f t="shared" si="6"/>
        <v/>
      </c>
      <c r="C219" s="189"/>
      <c r="D219" s="189"/>
      <c r="E219" s="189"/>
      <c r="F219" s="189"/>
      <c r="G219" s="189"/>
      <c r="H219" s="189"/>
    </row>
    <row r="220" spans="1:8" x14ac:dyDescent="0.25">
      <c r="A220" s="63">
        <f t="shared" si="7"/>
        <v>44771</v>
      </c>
      <c r="B220" s="74" t="str">
        <f t="shared" si="6"/>
        <v/>
      </c>
      <c r="C220" s="189"/>
      <c r="D220" s="189"/>
      <c r="E220" s="189"/>
      <c r="F220" s="189"/>
      <c r="G220" s="189"/>
      <c r="H220" s="189"/>
    </row>
    <row r="221" spans="1:8" x14ac:dyDescent="0.25">
      <c r="A221" s="63">
        <f t="shared" si="7"/>
        <v>44772</v>
      </c>
      <c r="B221" s="74" t="str">
        <f t="shared" si="6"/>
        <v/>
      </c>
      <c r="C221" s="189"/>
      <c r="D221" s="189"/>
      <c r="E221" s="189"/>
      <c r="F221" s="189"/>
      <c r="G221" s="189"/>
      <c r="H221" s="189"/>
    </row>
    <row r="222" spans="1:8" x14ac:dyDescent="0.25">
      <c r="A222" s="63">
        <f t="shared" si="7"/>
        <v>44773</v>
      </c>
      <c r="B222" s="74" t="str">
        <f t="shared" si="6"/>
        <v/>
      </c>
      <c r="C222" s="189"/>
      <c r="D222" s="189"/>
      <c r="E222" s="189"/>
      <c r="F222" s="189"/>
      <c r="G222" s="189"/>
      <c r="H222" s="189"/>
    </row>
    <row r="223" spans="1:8" x14ac:dyDescent="0.25">
      <c r="A223" s="63">
        <f t="shared" si="7"/>
        <v>44774</v>
      </c>
      <c r="B223" s="74" t="str">
        <f t="shared" si="6"/>
        <v/>
      </c>
      <c r="C223" s="189"/>
      <c r="D223" s="189"/>
      <c r="E223" s="189"/>
      <c r="F223" s="189"/>
      <c r="G223" s="189"/>
      <c r="H223" s="189"/>
    </row>
    <row r="224" spans="1:8" x14ac:dyDescent="0.25">
      <c r="A224" s="63">
        <f t="shared" si="7"/>
        <v>44775</v>
      </c>
      <c r="B224" s="74" t="str">
        <f t="shared" si="6"/>
        <v/>
      </c>
      <c r="C224" s="189"/>
      <c r="D224" s="189"/>
      <c r="E224" s="189"/>
      <c r="F224" s="189"/>
      <c r="G224" s="189"/>
      <c r="H224" s="189"/>
    </row>
    <row r="225" spans="1:8" x14ac:dyDescent="0.25">
      <c r="A225" s="63">
        <f t="shared" si="7"/>
        <v>44776</v>
      </c>
      <c r="B225" s="74" t="str">
        <f t="shared" si="6"/>
        <v>Mittwoch</v>
      </c>
      <c r="C225" s="189"/>
      <c r="D225" s="189"/>
      <c r="E225" s="189"/>
      <c r="F225" s="189"/>
      <c r="G225" s="189"/>
      <c r="H225" s="189"/>
    </row>
    <row r="226" spans="1:8" x14ac:dyDescent="0.25">
      <c r="A226" s="63">
        <f t="shared" si="7"/>
        <v>44777</v>
      </c>
      <c r="B226" s="74" t="str">
        <f t="shared" si="6"/>
        <v/>
      </c>
      <c r="C226" s="189"/>
      <c r="D226" s="189"/>
      <c r="E226" s="189"/>
      <c r="F226" s="189"/>
      <c r="G226" s="189"/>
      <c r="H226" s="189"/>
    </row>
    <row r="227" spans="1:8" x14ac:dyDescent="0.25">
      <c r="A227" s="63">
        <f t="shared" si="7"/>
        <v>44778</v>
      </c>
      <c r="B227" s="74" t="str">
        <f t="shared" si="6"/>
        <v/>
      </c>
      <c r="C227" s="189"/>
      <c r="D227" s="189"/>
      <c r="E227" s="189"/>
      <c r="F227" s="189"/>
      <c r="G227" s="189"/>
      <c r="H227" s="189"/>
    </row>
    <row r="228" spans="1:8" x14ac:dyDescent="0.25">
      <c r="A228" s="63">
        <f t="shared" si="7"/>
        <v>44779</v>
      </c>
      <c r="B228" s="74" t="str">
        <f t="shared" si="6"/>
        <v/>
      </c>
      <c r="C228" s="189"/>
      <c r="D228" s="189"/>
      <c r="E228" s="189"/>
      <c r="F228" s="189"/>
      <c r="G228" s="189"/>
      <c r="H228" s="189"/>
    </row>
    <row r="229" spans="1:8" x14ac:dyDescent="0.25">
      <c r="A229" s="63">
        <f t="shared" si="7"/>
        <v>44780</v>
      </c>
      <c r="B229" s="74" t="str">
        <f t="shared" si="6"/>
        <v/>
      </c>
      <c r="C229" s="189"/>
      <c r="D229" s="189"/>
      <c r="E229" s="189"/>
      <c r="F229" s="189"/>
      <c r="G229" s="189"/>
      <c r="H229" s="189"/>
    </row>
    <row r="230" spans="1:8" x14ac:dyDescent="0.25">
      <c r="A230" s="63">
        <f t="shared" si="7"/>
        <v>44781</v>
      </c>
      <c r="B230" s="74" t="str">
        <f t="shared" si="6"/>
        <v/>
      </c>
      <c r="C230" s="189"/>
      <c r="D230" s="189"/>
      <c r="E230" s="189"/>
      <c r="F230" s="189"/>
      <c r="G230" s="189"/>
      <c r="H230" s="189"/>
    </row>
    <row r="231" spans="1:8" x14ac:dyDescent="0.25">
      <c r="A231" s="63">
        <f t="shared" si="7"/>
        <v>44782</v>
      </c>
      <c r="B231" s="74" t="str">
        <f t="shared" si="6"/>
        <v/>
      </c>
      <c r="C231" s="189"/>
      <c r="D231" s="189"/>
      <c r="E231" s="189"/>
      <c r="F231" s="189"/>
      <c r="G231" s="189"/>
      <c r="H231" s="189"/>
    </row>
    <row r="232" spans="1:8" x14ac:dyDescent="0.25">
      <c r="A232" s="63">
        <f t="shared" si="7"/>
        <v>44783</v>
      </c>
      <c r="B232" s="74" t="str">
        <f t="shared" si="6"/>
        <v>Mittwoch</v>
      </c>
      <c r="C232" s="189"/>
      <c r="D232" s="189"/>
      <c r="E232" s="189"/>
      <c r="F232" s="189"/>
      <c r="G232" s="189"/>
      <c r="H232" s="189"/>
    </row>
    <row r="233" spans="1:8" x14ac:dyDescent="0.25">
      <c r="A233" s="63">
        <f t="shared" si="7"/>
        <v>44784</v>
      </c>
      <c r="B233" s="74" t="str">
        <f t="shared" si="6"/>
        <v/>
      </c>
      <c r="C233" s="189"/>
      <c r="D233" s="189"/>
      <c r="E233" s="189"/>
      <c r="F233" s="189"/>
      <c r="G233" s="189"/>
      <c r="H233" s="189"/>
    </row>
    <row r="234" spans="1:8" x14ac:dyDescent="0.25">
      <c r="A234" s="63">
        <f t="shared" si="7"/>
        <v>44785</v>
      </c>
      <c r="B234" s="74" t="str">
        <f t="shared" si="6"/>
        <v/>
      </c>
      <c r="C234" s="189"/>
      <c r="D234" s="189"/>
      <c r="E234" s="189"/>
      <c r="F234" s="189"/>
      <c r="G234" s="189"/>
      <c r="H234" s="189"/>
    </row>
    <row r="235" spans="1:8" x14ac:dyDescent="0.25">
      <c r="A235" s="63">
        <f t="shared" si="7"/>
        <v>44786</v>
      </c>
      <c r="B235" s="74" t="str">
        <f t="shared" si="6"/>
        <v/>
      </c>
      <c r="C235" s="189"/>
      <c r="D235" s="189"/>
      <c r="E235" s="189"/>
      <c r="F235" s="189"/>
      <c r="G235" s="189"/>
      <c r="H235" s="189"/>
    </row>
    <row r="236" spans="1:8" x14ac:dyDescent="0.25">
      <c r="A236" s="63">
        <f t="shared" si="7"/>
        <v>44787</v>
      </c>
      <c r="B236" s="74" t="str">
        <f t="shared" si="6"/>
        <v/>
      </c>
      <c r="C236" s="189"/>
      <c r="D236" s="189"/>
      <c r="E236" s="189"/>
      <c r="F236" s="189"/>
      <c r="G236" s="189"/>
      <c r="H236" s="189"/>
    </row>
    <row r="237" spans="1:8" x14ac:dyDescent="0.25">
      <c r="A237" s="63">
        <f t="shared" si="7"/>
        <v>44788</v>
      </c>
      <c r="B237" s="74" t="str">
        <f t="shared" si="6"/>
        <v/>
      </c>
      <c r="C237" s="189"/>
      <c r="D237" s="189"/>
      <c r="E237" s="189"/>
      <c r="F237" s="189"/>
      <c r="G237" s="189"/>
      <c r="H237" s="189"/>
    </row>
    <row r="238" spans="1:8" x14ac:dyDescent="0.25">
      <c r="A238" s="63">
        <f t="shared" si="7"/>
        <v>44789</v>
      </c>
      <c r="B238" s="74" t="str">
        <f t="shared" si="6"/>
        <v/>
      </c>
      <c r="C238" s="189"/>
      <c r="D238" s="189"/>
      <c r="E238" s="189"/>
      <c r="F238" s="189"/>
      <c r="G238" s="189"/>
      <c r="H238" s="189"/>
    </row>
    <row r="239" spans="1:8" x14ac:dyDescent="0.25">
      <c r="A239" s="63">
        <f t="shared" si="7"/>
        <v>44790</v>
      </c>
      <c r="B239" s="74" t="str">
        <f t="shared" si="6"/>
        <v>Mittwoch</v>
      </c>
      <c r="C239" s="189"/>
      <c r="D239" s="189"/>
      <c r="E239" s="189"/>
      <c r="F239" s="189"/>
      <c r="G239" s="189"/>
      <c r="H239" s="189"/>
    </row>
    <row r="240" spans="1:8" x14ac:dyDescent="0.25">
      <c r="A240" s="63">
        <f t="shared" si="7"/>
        <v>44791</v>
      </c>
      <c r="B240" s="74" t="str">
        <f t="shared" si="6"/>
        <v/>
      </c>
      <c r="C240" s="189"/>
      <c r="D240" s="189"/>
      <c r="E240" s="189"/>
      <c r="F240" s="189"/>
      <c r="G240" s="189"/>
      <c r="H240" s="189"/>
    </row>
    <row r="241" spans="1:8" x14ac:dyDescent="0.25">
      <c r="A241" s="63">
        <f t="shared" si="7"/>
        <v>44792</v>
      </c>
      <c r="B241" s="74" t="str">
        <f t="shared" si="6"/>
        <v/>
      </c>
      <c r="C241" s="189"/>
      <c r="D241" s="189"/>
      <c r="E241" s="189"/>
      <c r="F241" s="189"/>
      <c r="G241" s="189"/>
      <c r="H241" s="189"/>
    </row>
    <row r="242" spans="1:8" x14ac:dyDescent="0.25">
      <c r="A242" s="63">
        <f t="shared" si="7"/>
        <v>44793</v>
      </c>
      <c r="B242" s="74" t="str">
        <f t="shared" si="6"/>
        <v/>
      </c>
      <c r="C242" s="189"/>
      <c r="D242" s="189"/>
      <c r="E242" s="189"/>
      <c r="F242" s="189"/>
      <c r="G242" s="189"/>
      <c r="H242" s="189"/>
    </row>
    <row r="243" spans="1:8" x14ac:dyDescent="0.25">
      <c r="A243" s="63">
        <f t="shared" si="7"/>
        <v>44794</v>
      </c>
      <c r="B243" s="74" t="str">
        <f t="shared" si="6"/>
        <v/>
      </c>
      <c r="C243" s="189"/>
      <c r="D243" s="189"/>
      <c r="E243" s="189"/>
      <c r="F243" s="189"/>
      <c r="G243" s="189"/>
      <c r="H243" s="189"/>
    </row>
    <row r="244" spans="1:8" x14ac:dyDescent="0.25">
      <c r="A244" s="63">
        <f t="shared" si="7"/>
        <v>44795</v>
      </c>
      <c r="B244" s="74" t="str">
        <f t="shared" si="6"/>
        <v/>
      </c>
      <c r="C244" s="189"/>
      <c r="D244" s="189"/>
      <c r="E244" s="189"/>
      <c r="F244" s="189"/>
      <c r="G244" s="189"/>
      <c r="H244" s="189"/>
    </row>
    <row r="245" spans="1:8" x14ac:dyDescent="0.25">
      <c r="A245" s="63">
        <f t="shared" si="7"/>
        <v>44796</v>
      </c>
      <c r="B245" s="74" t="str">
        <f t="shared" si="6"/>
        <v/>
      </c>
      <c r="C245" s="189"/>
      <c r="D245" s="189"/>
      <c r="E245" s="189"/>
      <c r="F245" s="189"/>
      <c r="G245" s="189"/>
      <c r="H245" s="189"/>
    </row>
    <row r="246" spans="1:8" x14ac:dyDescent="0.25">
      <c r="A246" s="63">
        <f t="shared" si="7"/>
        <v>44797</v>
      </c>
      <c r="B246" s="74" t="str">
        <f t="shared" si="6"/>
        <v>Mittwoch</v>
      </c>
      <c r="C246" s="189"/>
      <c r="D246" s="189"/>
      <c r="E246" s="189"/>
      <c r="F246" s="189"/>
      <c r="G246" s="189"/>
      <c r="H246" s="189"/>
    </row>
    <row r="247" spans="1:8" x14ac:dyDescent="0.25">
      <c r="A247" s="63">
        <f t="shared" si="7"/>
        <v>44798</v>
      </c>
      <c r="B247" s="74" t="str">
        <f t="shared" si="6"/>
        <v/>
      </c>
      <c r="C247" s="189"/>
      <c r="D247" s="189"/>
      <c r="E247" s="189"/>
      <c r="F247" s="189"/>
      <c r="G247" s="189"/>
      <c r="H247" s="189"/>
    </row>
    <row r="248" spans="1:8" x14ac:dyDescent="0.25">
      <c r="A248" s="63">
        <f t="shared" si="7"/>
        <v>44799</v>
      </c>
      <c r="B248" s="74" t="str">
        <f t="shared" si="6"/>
        <v/>
      </c>
      <c r="C248" s="189"/>
      <c r="D248" s="189"/>
      <c r="E248" s="189"/>
      <c r="F248" s="189"/>
      <c r="G248" s="189"/>
      <c r="H248" s="189"/>
    </row>
    <row r="249" spans="1:8" x14ac:dyDescent="0.25">
      <c r="A249" s="63">
        <f t="shared" si="7"/>
        <v>44800</v>
      </c>
      <c r="B249" s="74" t="str">
        <f t="shared" si="6"/>
        <v/>
      </c>
      <c r="C249" s="189"/>
      <c r="D249" s="189"/>
      <c r="E249" s="189"/>
      <c r="F249" s="189"/>
      <c r="G249" s="189"/>
      <c r="H249" s="189"/>
    </row>
    <row r="250" spans="1:8" x14ac:dyDescent="0.25">
      <c r="A250" s="63">
        <f t="shared" si="7"/>
        <v>44801</v>
      </c>
      <c r="B250" s="74" t="str">
        <f t="shared" si="6"/>
        <v/>
      </c>
      <c r="C250" s="189"/>
      <c r="D250" s="189"/>
      <c r="E250" s="189"/>
      <c r="F250" s="189"/>
      <c r="G250" s="189"/>
      <c r="H250" s="189"/>
    </row>
    <row r="251" spans="1:8" x14ac:dyDescent="0.25">
      <c r="A251" s="63">
        <f t="shared" si="7"/>
        <v>44802</v>
      </c>
      <c r="B251" s="74" t="str">
        <f t="shared" si="6"/>
        <v/>
      </c>
      <c r="C251" s="189"/>
      <c r="D251" s="189"/>
      <c r="E251" s="189"/>
      <c r="F251" s="189"/>
      <c r="G251" s="189"/>
      <c r="H251" s="189"/>
    </row>
    <row r="252" spans="1:8" x14ac:dyDescent="0.25">
      <c r="A252" s="63">
        <f t="shared" si="7"/>
        <v>44803</v>
      </c>
      <c r="B252" s="74" t="str">
        <f t="shared" si="6"/>
        <v/>
      </c>
      <c r="C252" s="189"/>
      <c r="D252" s="189"/>
      <c r="E252" s="189"/>
      <c r="F252" s="189"/>
      <c r="G252" s="189"/>
      <c r="H252" s="189"/>
    </row>
    <row r="253" spans="1:8" x14ac:dyDescent="0.25">
      <c r="A253" s="63">
        <f t="shared" si="7"/>
        <v>44804</v>
      </c>
      <c r="B253" s="74" t="str">
        <f t="shared" si="6"/>
        <v>Mittwoch</v>
      </c>
      <c r="C253" s="189"/>
      <c r="D253" s="189"/>
      <c r="E253" s="189"/>
      <c r="F253" s="189"/>
      <c r="G253" s="189"/>
      <c r="H253" s="189"/>
    </row>
    <row r="254" spans="1:8" x14ac:dyDescent="0.25">
      <c r="A254" s="63">
        <f t="shared" si="7"/>
        <v>44805</v>
      </c>
      <c r="B254" s="74" t="str">
        <f t="shared" si="6"/>
        <v/>
      </c>
      <c r="C254" s="189"/>
      <c r="D254" s="189"/>
      <c r="E254" s="189"/>
      <c r="F254" s="189"/>
      <c r="G254" s="189"/>
      <c r="H254" s="189"/>
    </row>
    <row r="255" spans="1:8" x14ac:dyDescent="0.25">
      <c r="A255" s="63">
        <f t="shared" si="7"/>
        <v>44806</v>
      </c>
      <c r="B255" s="74" t="str">
        <f t="shared" si="6"/>
        <v/>
      </c>
      <c r="C255" s="189"/>
      <c r="D255" s="189"/>
      <c r="E255" s="189"/>
      <c r="F255" s="189"/>
      <c r="G255" s="189"/>
      <c r="H255" s="189"/>
    </row>
    <row r="256" spans="1:8" x14ac:dyDescent="0.25">
      <c r="A256" s="63">
        <f t="shared" si="7"/>
        <v>44807</v>
      </c>
      <c r="B256" s="74" t="str">
        <f t="shared" si="6"/>
        <v/>
      </c>
      <c r="C256" s="189"/>
      <c r="D256" s="189"/>
      <c r="E256" s="189"/>
      <c r="F256" s="189"/>
      <c r="G256" s="189"/>
      <c r="H256" s="189"/>
    </row>
    <row r="257" spans="1:8" x14ac:dyDescent="0.25">
      <c r="A257" s="63">
        <f t="shared" si="7"/>
        <v>44808</v>
      </c>
      <c r="B257" s="74" t="str">
        <f t="shared" si="6"/>
        <v/>
      </c>
      <c r="C257" s="189"/>
      <c r="D257" s="189"/>
      <c r="E257" s="189"/>
      <c r="F257" s="189"/>
      <c r="G257" s="189"/>
      <c r="H257" s="189"/>
    </row>
    <row r="258" spans="1:8" x14ac:dyDescent="0.25">
      <c r="A258" s="63">
        <f t="shared" si="7"/>
        <v>44809</v>
      </c>
      <c r="B258" s="74" t="str">
        <f t="shared" si="6"/>
        <v/>
      </c>
      <c r="C258" s="189"/>
      <c r="D258" s="189"/>
      <c r="E258" s="189"/>
      <c r="F258" s="189"/>
      <c r="G258" s="189"/>
      <c r="H258" s="189"/>
    </row>
    <row r="259" spans="1:8" x14ac:dyDescent="0.25">
      <c r="A259" s="63">
        <f t="shared" si="7"/>
        <v>44810</v>
      </c>
      <c r="B259" s="74" t="str">
        <f t="shared" si="6"/>
        <v/>
      </c>
      <c r="C259" s="189"/>
      <c r="D259" s="189"/>
      <c r="E259" s="189"/>
      <c r="F259" s="189"/>
      <c r="G259" s="189"/>
      <c r="H259" s="189"/>
    </row>
    <row r="260" spans="1:8" x14ac:dyDescent="0.25">
      <c r="A260" s="63">
        <f t="shared" si="7"/>
        <v>44811</v>
      </c>
      <c r="B260" s="74" t="str">
        <f t="shared" si="6"/>
        <v>Mittwoch</v>
      </c>
      <c r="C260" s="189"/>
      <c r="D260" s="189"/>
      <c r="E260" s="189"/>
      <c r="F260" s="189"/>
      <c r="G260" s="189"/>
      <c r="H260" s="189"/>
    </row>
    <row r="261" spans="1:8" x14ac:dyDescent="0.25">
      <c r="A261" s="63">
        <f t="shared" si="7"/>
        <v>44812</v>
      </c>
      <c r="B261" s="74" t="str">
        <f t="shared" si="6"/>
        <v/>
      </c>
      <c r="C261" s="189"/>
      <c r="D261" s="189"/>
      <c r="E261" s="189"/>
      <c r="F261" s="189"/>
      <c r="G261" s="189"/>
      <c r="H261" s="189"/>
    </row>
    <row r="262" spans="1:8" x14ac:dyDescent="0.25">
      <c r="A262" s="63">
        <f t="shared" si="7"/>
        <v>44813</v>
      </c>
      <c r="B262" s="74" t="str">
        <f t="shared" si="6"/>
        <v/>
      </c>
      <c r="C262" s="189"/>
      <c r="D262" s="189"/>
      <c r="E262" s="189"/>
      <c r="F262" s="189"/>
      <c r="G262" s="189"/>
      <c r="H262" s="189"/>
    </row>
    <row r="263" spans="1:8" x14ac:dyDescent="0.25">
      <c r="A263" s="63">
        <f t="shared" si="7"/>
        <v>44814</v>
      </c>
      <c r="B263" s="74" t="str">
        <f t="shared" si="6"/>
        <v/>
      </c>
      <c r="C263" s="189"/>
      <c r="D263" s="189"/>
      <c r="E263" s="189"/>
      <c r="F263" s="189"/>
      <c r="G263" s="189"/>
      <c r="H263" s="189"/>
    </row>
    <row r="264" spans="1:8" x14ac:dyDescent="0.25">
      <c r="A264" s="63">
        <f t="shared" si="7"/>
        <v>44815</v>
      </c>
      <c r="B264" s="74" t="str">
        <f t="shared" si="6"/>
        <v/>
      </c>
      <c r="C264" s="189"/>
      <c r="D264" s="189"/>
      <c r="E264" s="189"/>
      <c r="F264" s="189"/>
      <c r="G264" s="189"/>
      <c r="H264" s="189"/>
    </row>
    <row r="265" spans="1:8" x14ac:dyDescent="0.25">
      <c r="A265" s="63">
        <f t="shared" si="7"/>
        <v>44816</v>
      </c>
      <c r="B265" s="74" t="str">
        <f t="shared" si="6"/>
        <v/>
      </c>
      <c r="C265" s="189"/>
      <c r="D265" s="189"/>
      <c r="E265" s="189"/>
      <c r="F265" s="189"/>
      <c r="G265" s="189"/>
      <c r="H265" s="189"/>
    </row>
    <row r="266" spans="1:8" x14ac:dyDescent="0.25">
      <c r="A266" s="63">
        <f t="shared" si="7"/>
        <v>44817</v>
      </c>
      <c r="B266" s="74" t="str">
        <f t="shared" si="6"/>
        <v/>
      </c>
      <c r="C266" s="189"/>
      <c r="D266" s="189"/>
      <c r="E266" s="189"/>
      <c r="F266" s="189"/>
      <c r="G266" s="189"/>
      <c r="H266" s="189"/>
    </row>
    <row r="267" spans="1:8" x14ac:dyDescent="0.25">
      <c r="A267" s="63">
        <f t="shared" si="7"/>
        <v>44818</v>
      </c>
      <c r="B267" s="74" t="str">
        <f t="shared" si="6"/>
        <v>Mittwoch</v>
      </c>
      <c r="C267" s="189"/>
      <c r="D267" s="189"/>
      <c r="E267" s="189"/>
      <c r="F267" s="189"/>
      <c r="G267" s="189"/>
      <c r="H267" s="189"/>
    </row>
    <row r="268" spans="1:8" x14ac:dyDescent="0.25">
      <c r="A268" s="63">
        <f t="shared" si="7"/>
        <v>44819</v>
      </c>
      <c r="B268" s="74" t="str">
        <f t="shared" ref="B268:B331" si="8">IF(A268="","",IF(WEEKDAY(A268)=4,"Mittwoch",IF(MONTH(A268)&amp;DAY(A268)="1015","Test","")))</f>
        <v/>
      </c>
      <c r="C268" s="189"/>
      <c r="D268" s="189"/>
      <c r="E268" s="189"/>
      <c r="F268" s="189"/>
      <c r="G268" s="189"/>
      <c r="H268" s="189"/>
    </row>
    <row r="269" spans="1:8" x14ac:dyDescent="0.25">
      <c r="A269" s="63">
        <f t="shared" ref="A269:A271" si="9">A268+1</f>
        <v>44820</v>
      </c>
      <c r="B269" s="74" t="str">
        <f t="shared" si="8"/>
        <v/>
      </c>
      <c r="C269" s="189"/>
      <c r="D269" s="189"/>
      <c r="E269" s="189"/>
      <c r="F269" s="189"/>
      <c r="G269" s="189"/>
      <c r="H269" s="189"/>
    </row>
    <row r="270" spans="1:8" x14ac:dyDescent="0.25">
      <c r="A270" s="63">
        <f t="shared" si="9"/>
        <v>44821</v>
      </c>
      <c r="B270" s="74" t="str">
        <f t="shared" si="8"/>
        <v/>
      </c>
      <c r="C270" s="189"/>
      <c r="D270" s="189"/>
      <c r="E270" s="189"/>
      <c r="F270" s="189"/>
      <c r="G270" s="189"/>
      <c r="H270" s="189"/>
    </row>
    <row r="271" spans="1:8" x14ac:dyDescent="0.25">
      <c r="A271" s="63">
        <f t="shared" si="9"/>
        <v>44822</v>
      </c>
      <c r="B271" s="74" t="str">
        <f t="shared" si="8"/>
        <v/>
      </c>
      <c r="C271" s="189"/>
      <c r="D271" s="189"/>
      <c r="E271" s="189"/>
      <c r="F271" s="189"/>
      <c r="G271" s="189"/>
      <c r="H271" s="189"/>
    </row>
    <row r="272" spans="1:8" x14ac:dyDescent="0.25">
      <c r="A272" s="63">
        <f t="shared" ref="A272:A332" si="10">A271+1</f>
        <v>44823</v>
      </c>
      <c r="B272" s="74" t="str">
        <f t="shared" si="8"/>
        <v/>
      </c>
      <c r="C272" s="189"/>
      <c r="D272" s="189"/>
      <c r="E272" s="189"/>
      <c r="F272" s="189"/>
      <c r="G272" s="189"/>
      <c r="H272" s="189"/>
    </row>
    <row r="273" spans="1:8" x14ac:dyDescent="0.25">
      <c r="A273" s="63">
        <f t="shared" si="10"/>
        <v>44824</v>
      </c>
      <c r="B273" s="74" t="str">
        <f t="shared" si="8"/>
        <v/>
      </c>
      <c r="C273" s="189"/>
      <c r="D273" s="189"/>
      <c r="E273" s="189"/>
      <c r="F273" s="189"/>
      <c r="G273" s="189"/>
      <c r="H273" s="189"/>
    </row>
    <row r="274" spans="1:8" x14ac:dyDescent="0.25">
      <c r="A274" s="63">
        <f t="shared" si="10"/>
        <v>44825</v>
      </c>
      <c r="B274" s="74" t="str">
        <f t="shared" si="8"/>
        <v>Mittwoch</v>
      </c>
      <c r="C274" s="189"/>
      <c r="D274" s="189"/>
      <c r="E274" s="189"/>
      <c r="F274" s="189"/>
      <c r="G274" s="189"/>
      <c r="H274" s="189"/>
    </row>
    <row r="275" spans="1:8" x14ac:dyDescent="0.25">
      <c r="A275" s="63">
        <f t="shared" si="10"/>
        <v>44826</v>
      </c>
      <c r="B275" s="74" t="str">
        <f t="shared" si="8"/>
        <v/>
      </c>
      <c r="C275" s="189"/>
      <c r="D275" s="189"/>
      <c r="E275" s="189"/>
      <c r="F275" s="189"/>
      <c r="G275" s="189"/>
      <c r="H275" s="189"/>
    </row>
    <row r="276" spans="1:8" x14ac:dyDescent="0.25">
      <c r="A276" s="63">
        <f t="shared" si="10"/>
        <v>44827</v>
      </c>
      <c r="B276" s="74" t="str">
        <f t="shared" si="8"/>
        <v/>
      </c>
      <c r="C276" s="189"/>
      <c r="D276" s="189"/>
      <c r="E276" s="189"/>
      <c r="F276" s="189"/>
      <c r="G276" s="189"/>
      <c r="H276" s="189"/>
    </row>
    <row r="277" spans="1:8" x14ac:dyDescent="0.25">
      <c r="A277" s="63">
        <f t="shared" si="10"/>
        <v>44828</v>
      </c>
      <c r="B277" s="74" t="str">
        <f t="shared" si="8"/>
        <v/>
      </c>
      <c r="C277" s="189"/>
      <c r="D277" s="189"/>
      <c r="E277" s="189"/>
      <c r="F277" s="189"/>
      <c r="G277" s="189"/>
      <c r="H277" s="189"/>
    </row>
    <row r="278" spans="1:8" x14ac:dyDescent="0.25">
      <c r="A278" s="63">
        <f t="shared" si="10"/>
        <v>44829</v>
      </c>
      <c r="B278" s="74" t="str">
        <f t="shared" si="8"/>
        <v/>
      </c>
      <c r="C278" s="189"/>
      <c r="D278" s="189"/>
      <c r="E278" s="189"/>
      <c r="F278" s="189"/>
      <c r="G278" s="189"/>
      <c r="H278" s="189"/>
    </row>
    <row r="279" spans="1:8" x14ac:dyDescent="0.25">
      <c r="A279" s="63">
        <f t="shared" si="10"/>
        <v>44830</v>
      </c>
      <c r="B279" s="74" t="str">
        <f t="shared" si="8"/>
        <v/>
      </c>
      <c r="C279" s="189"/>
      <c r="D279" s="189"/>
      <c r="E279" s="189"/>
      <c r="F279" s="189"/>
      <c r="G279" s="189"/>
      <c r="H279" s="189"/>
    </row>
    <row r="280" spans="1:8" x14ac:dyDescent="0.25">
      <c r="A280" s="63">
        <f t="shared" si="10"/>
        <v>44831</v>
      </c>
      <c r="B280" s="74" t="str">
        <f t="shared" si="8"/>
        <v/>
      </c>
      <c r="C280" s="189"/>
      <c r="D280" s="189"/>
      <c r="E280" s="189"/>
      <c r="F280" s="189"/>
      <c r="G280" s="189"/>
      <c r="H280" s="189"/>
    </row>
    <row r="281" spans="1:8" x14ac:dyDescent="0.25">
      <c r="A281" s="63">
        <f t="shared" si="10"/>
        <v>44832</v>
      </c>
      <c r="B281" s="74" t="str">
        <f t="shared" si="8"/>
        <v>Mittwoch</v>
      </c>
      <c r="C281" s="189"/>
      <c r="D281" s="189"/>
      <c r="E281" s="189"/>
      <c r="F281" s="189"/>
      <c r="G281" s="189"/>
      <c r="H281" s="189"/>
    </row>
    <row r="282" spans="1:8" x14ac:dyDescent="0.25">
      <c r="A282" s="63">
        <f t="shared" si="10"/>
        <v>44833</v>
      </c>
      <c r="B282" s="74" t="str">
        <f t="shared" si="8"/>
        <v/>
      </c>
      <c r="C282" s="189"/>
      <c r="D282" s="189"/>
      <c r="E282" s="189"/>
      <c r="F282" s="189"/>
      <c r="G282" s="189"/>
      <c r="H282" s="189"/>
    </row>
    <row r="283" spans="1:8" x14ac:dyDescent="0.25">
      <c r="A283" s="63">
        <f t="shared" si="10"/>
        <v>44834</v>
      </c>
      <c r="B283" s="74" t="str">
        <f t="shared" si="8"/>
        <v/>
      </c>
      <c r="C283" s="189"/>
      <c r="D283" s="189"/>
      <c r="E283" s="189"/>
      <c r="F283" s="189"/>
      <c r="G283" s="189"/>
      <c r="H283" s="189"/>
    </row>
    <row r="284" spans="1:8" x14ac:dyDescent="0.25">
      <c r="A284" s="63">
        <f t="shared" si="10"/>
        <v>44835</v>
      </c>
      <c r="B284" s="74" t="str">
        <f t="shared" si="8"/>
        <v/>
      </c>
      <c r="C284" s="189"/>
      <c r="D284" s="189"/>
      <c r="E284" s="189"/>
      <c r="F284" s="189"/>
      <c r="G284" s="189"/>
      <c r="H284" s="189"/>
    </row>
    <row r="285" spans="1:8" x14ac:dyDescent="0.25">
      <c r="A285" s="63">
        <f t="shared" si="10"/>
        <v>44836</v>
      </c>
      <c r="B285" s="74" t="str">
        <f t="shared" si="8"/>
        <v/>
      </c>
      <c r="C285" s="189"/>
      <c r="D285" s="189"/>
      <c r="E285" s="189"/>
      <c r="F285" s="189"/>
      <c r="G285" s="189"/>
      <c r="H285" s="189"/>
    </row>
    <row r="286" spans="1:8" x14ac:dyDescent="0.25">
      <c r="A286" s="63">
        <f t="shared" si="10"/>
        <v>44837</v>
      </c>
      <c r="B286" s="74" t="str">
        <f t="shared" si="8"/>
        <v/>
      </c>
      <c r="C286" s="189"/>
      <c r="D286" s="189"/>
      <c r="E286" s="189"/>
      <c r="F286" s="189"/>
      <c r="G286" s="189"/>
      <c r="H286" s="189"/>
    </row>
    <row r="287" spans="1:8" x14ac:dyDescent="0.25">
      <c r="A287" s="63">
        <f t="shared" si="10"/>
        <v>44838</v>
      </c>
      <c r="B287" s="74" t="str">
        <f t="shared" si="8"/>
        <v/>
      </c>
      <c r="C287" s="189"/>
      <c r="D287" s="189"/>
      <c r="E287" s="189"/>
      <c r="F287" s="189"/>
      <c r="G287" s="189"/>
      <c r="H287" s="189"/>
    </row>
    <row r="288" spans="1:8" x14ac:dyDescent="0.25">
      <c r="A288" s="63">
        <f t="shared" si="10"/>
        <v>44839</v>
      </c>
      <c r="B288" s="74" t="str">
        <f t="shared" si="8"/>
        <v>Mittwoch</v>
      </c>
      <c r="C288" s="189"/>
      <c r="D288" s="189"/>
      <c r="E288" s="189"/>
      <c r="F288" s="189"/>
      <c r="G288" s="189"/>
      <c r="H288" s="189"/>
    </row>
    <row r="289" spans="1:8" x14ac:dyDescent="0.25">
      <c r="A289" s="63">
        <f t="shared" si="10"/>
        <v>44840</v>
      </c>
      <c r="B289" s="74" t="str">
        <f t="shared" si="8"/>
        <v/>
      </c>
      <c r="C289" s="189"/>
      <c r="D289" s="189"/>
      <c r="E289" s="189"/>
      <c r="F289" s="189"/>
      <c r="G289" s="189"/>
      <c r="H289" s="189"/>
    </row>
    <row r="290" spans="1:8" x14ac:dyDescent="0.25">
      <c r="A290" s="63">
        <f t="shared" si="10"/>
        <v>44841</v>
      </c>
      <c r="B290" s="74" t="str">
        <f t="shared" si="8"/>
        <v/>
      </c>
      <c r="C290" s="189"/>
      <c r="D290" s="189"/>
      <c r="E290" s="189"/>
      <c r="F290" s="189"/>
      <c r="G290" s="189"/>
      <c r="H290" s="189"/>
    </row>
    <row r="291" spans="1:8" x14ac:dyDescent="0.25">
      <c r="A291" s="63">
        <f t="shared" si="10"/>
        <v>44842</v>
      </c>
      <c r="B291" s="74" t="str">
        <f t="shared" si="8"/>
        <v/>
      </c>
      <c r="C291" s="189"/>
      <c r="D291" s="189"/>
      <c r="E291" s="189"/>
      <c r="F291" s="189"/>
      <c r="G291" s="189"/>
      <c r="H291" s="189"/>
    </row>
    <row r="292" spans="1:8" x14ac:dyDescent="0.25">
      <c r="A292" s="63">
        <f t="shared" si="10"/>
        <v>44843</v>
      </c>
      <c r="B292" s="74" t="str">
        <f t="shared" si="8"/>
        <v/>
      </c>
      <c r="C292" s="189"/>
      <c r="D292" s="189"/>
      <c r="E292" s="189"/>
      <c r="F292" s="189"/>
      <c r="G292" s="189"/>
      <c r="H292" s="189"/>
    </row>
    <row r="293" spans="1:8" x14ac:dyDescent="0.25">
      <c r="A293" s="63">
        <f t="shared" si="10"/>
        <v>44844</v>
      </c>
      <c r="B293" s="74" t="str">
        <f t="shared" si="8"/>
        <v/>
      </c>
      <c r="C293" s="189"/>
      <c r="D293" s="189"/>
      <c r="E293" s="189"/>
      <c r="F293" s="189"/>
      <c r="G293" s="189"/>
      <c r="H293" s="189"/>
    </row>
    <row r="294" spans="1:8" x14ac:dyDescent="0.25">
      <c r="A294" s="63">
        <f t="shared" si="10"/>
        <v>44845</v>
      </c>
      <c r="B294" s="74" t="str">
        <f t="shared" si="8"/>
        <v/>
      </c>
      <c r="C294" s="189"/>
      <c r="D294" s="189"/>
      <c r="E294" s="189"/>
      <c r="F294" s="189"/>
      <c r="G294" s="189"/>
      <c r="H294" s="189"/>
    </row>
    <row r="295" spans="1:8" x14ac:dyDescent="0.25">
      <c r="A295" s="63">
        <f t="shared" si="10"/>
        <v>44846</v>
      </c>
      <c r="B295" s="74" t="str">
        <f t="shared" si="8"/>
        <v>Mittwoch</v>
      </c>
      <c r="C295" s="189"/>
      <c r="D295" s="189"/>
      <c r="E295" s="189"/>
      <c r="F295" s="189"/>
      <c r="G295" s="189"/>
      <c r="H295" s="189"/>
    </row>
    <row r="296" spans="1:8" x14ac:dyDescent="0.25">
      <c r="A296" s="63">
        <f t="shared" si="10"/>
        <v>44847</v>
      </c>
      <c r="B296" s="74" t="str">
        <f t="shared" si="8"/>
        <v/>
      </c>
      <c r="C296" s="189"/>
      <c r="D296" s="189"/>
      <c r="E296" s="189"/>
      <c r="F296" s="189"/>
      <c r="G296" s="189"/>
      <c r="H296" s="189"/>
    </row>
    <row r="297" spans="1:8" x14ac:dyDescent="0.25">
      <c r="A297" s="63">
        <f t="shared" si="10"/>
        <v>44848</v>
      </c>
      <c r="B297" s="74" t="str">
        <f t="shared" si="8"/>
        <v/>
      </c>
      <c r="C297" s="189"/>
      <c r="D297" s="189"/>
      <c r="E297" s="189"/>
      <c r="F297" s="189"/>
      <c r="G297" s="189"/>
      <c r="H297" s="189"/>
    </row>
    <row r="298" spans="1:8" x14ac:dyDescent="0.25">
      <c r="A298" s="63">
        <f t="shared" si="10"/>
        <v>44849</v>
      </c>
      <c r="B298" s="74" t="str">
        <f t="shared" si="8"/>
        <v>Test</v>
      </c>
      <c r="C298" s="189"/>
      <c r="D298" s="189"/>
      <c r="E298" s="189"/>
      <c r="F298" s="189"/>
      <c r="G298" s="189"/>
      <c r="H298" s="189"/>
    </row>
    <row r="299" spans="1:8" x14ac:dyDescent="0.25">
      <c r="A299" s="63">
        <f t="shared" si="10"/>
        <v>44850</v>
      </c>
      <c r="B299" s="74" t="str">
        <f t="shared" si="8"/>
        <v/>
      </c>
      <c r="C299" s="189"/>
      <c r="D299" s="189"/>
      <c r="E299" s="189"/>
      <c r="F299" s="189"/>
      <c r="G299" s="189"/>
      <c r="H299" s="189"/>
    </row>
    <row r="300" spans="1:8" x14ac:dyDescent="0.25">
      <c r="A300" s="63">
        <f t="shared" si="10"/>
        <v>44851</v>
      </c>
      <c r="B300" s="74" t="str">
        <f t="shared" si="8"/>
        <v/>
      </c>
      <c r="C300" s="189"/>
      <c r="D300" s="189"/>
      <c r="E300" s="189"/>
      <c r="F300" s="189"/>
      <c r="G300" s="189"/>
      <c r="H300" s="189"/>
    </row>
    <row r="301" spans="1:8" x14ac:dyDescent="0.25">
      <c r="A301" s="63">
        <f t="shared" si="10"/>
        <v>44852</v>
      </c>
      <c r="B301" s="74" t="str">
        <f t="shared" si="8"/>
        <v/>
      </c>
      <c r="C301" s="189"/>
      <c r="D301" s="189"/>
      <c r="E301" s="189"/>
      <c r="F301" s="189"/>
      <c r="G301" s="189"/>
      <c r="H301" s="189"/>
    </row>
    <row r="302" spans="1:8" x14ac:dyDescent="0.25">
      <c r="A302" s="63">
        <f t="shared" si="10"/>
        <v>44853</v>
      </c>
      <c r="B302" s="74" t="str">
        <f t="shared" si="8"/>
        <v>Mittwoch</v>
      </c>
      <c r="C302" s="189"/>
      <c r="D302" s="189"/>
      <c r="E302" s="189"/>
      <c r="F302" s="189"/>
      <c r="G302" s="189"/>
      <c r="H302" s="189"/>
    </row>
    <row r="303" spans="1:8" x14ac:dyDescent="0.25">
      <c r="A303" s="63">
        <f t="shared" si="10"/>
        <v>44854</v>
      </c>
      <c r="B303" s="74" t="str">
        <f t="shared" si="8"/>
        <v/>
      </c>
      <c r="C303" s="189"/>
      <c r="D303" s="189"/>
      <c r="E303" s="189"/>
      <c r="F303" s="189"/>
      <c r="G303" s="189"/>
      <c r="H303" s="189"/>
    </row>
    <row r="304" spans="1:8" x14ac:dyDescent="0.25">
      <c r="A304" s="63">
        <f t="shared" si="10"/>
        <v>44855</v>
      </c>
      <c r="B304" s="74" t="str">
        <f t="shared" si="8"/>
        <v/>
      </c>
      <c r="C304" s="189"/>
      <c r="D304" s="189"/>
      <c r="E304" s="189"/>
      <c r="F304" s="189"/>
      <c r="G304" s="189"/>
      <c r="H304" s="189"/>
    </row>
    <row r="305" spans="1:8" x14ac:dyDescent="0.25">
      <c r="A305" s="63">
        <f t="shared" si="10"/>
        <v>44856</v>
      </c>
      <c r="B305" s="74" t="str">
        <f t="shared" si="8"/>
        <v/>
      </c>
      <c r="C305" s="189"/>
      <c r="D305" s="189"/>
      <c r="E305" s="189"/>
      <c r="F305" s="189"/>
      <c r="G305" s="189"/>
      <c r="H305" s="189"/>
    </row>
    <row r="306" spans="1:8" x14ac:dyDescent="0.25">
      <c r="A306" s="63">
        <f t="shared" si="10"/>
        <v>44857</v>
      </c>
      <c r="B306" s="74" t="str">
        <f t="shared" si="8"/>
        <v/>
      </c>
      <c r="C306" s="189"/>
      <c r="D306" s="189"/>
      <c r="E306" s="189"/>
      <c r="F306" s="189"/>
      <c r="G306" s="189"/>
      <c r="H306" s="189"/>
    </row>
    <row r="307" spans="1:8" x14ac:dyDescent="0.25">
      <c r="A307" s="63">
        <f t="shared" si="10"/>
        <v>44858</v>
      </c>
      <c r="B307" s="74" t="str">
        <f t="shared" si="8"/>
        <v/>
      </c>
      <c r="C307" s="189"/>
      <c r="D307" s="189"/>
      <c r="E307" s="189"/>
      <c r="F307" s="189"/>
      <c r="G307" s="189"/>
      <c r="H307" s="189"/>
    </row>
    <row r="308" spans="1:8" x14ac:dyDescent="0.25">
      <c r="A308" s="63">
        <f t="shared" si="10"/>
        <v>44859</v>
      </c>
      <c r="B308" s="74" t="str">
        <f t="shared" si="8"/>
        <v/>
      </c>
      <c r="C308" s="189"/>
      <c r="D308" s="189"/>
      <c r="E308" s="189"/>
      <c r="F308" s="189"/>
      <c r="G308" s="189"/>
      <c r="H308" s="189"/>
    </row>
    <row r="309" spans="1:8" x14ac:dyDescent="0.25">
      <c r="A309" s="63">
        <f t="shared" si="10"/>
        <v>44860</v>
      </c>
      <c r="B309" s="74" t="str">
        <f t="shared" si="8"/>
        <v>Mittwoch</v>
      </c>
      <c r="C309" s="189"/>
      <c r="D309" s="189"/>
      <c r="E309" s="189"/>
      <c r="F309" s="189"/>
      <c r="G309" s="189"/>
      <c r="H309" s="189"/>
    </row>
    <row r="310" spans="1:8" x14ac:dyDescent="0.25">
      <c r="A310" s="63">
        <f t="shared" si="10"/>
        <v>44861</v>
      </c>
      <c r="B310" s="74" t="str">
        <f t="shared" si="8"/>
        <v/>
      </c>
      <c r="C310" s="189"/>
      <c r="D310" s="189"/>
      <c r="E310" s="189"/>
      <c r="F310" s="189"/>
      <c r="G310" s="189"/>
      <c r="H310" s="189"/>
    </row>
    <row r="311" spans="1:8" x14ac:dyDescent="0.25">
      <c r="A311" s="63">
        <f t="shared" si="10"/>
        <v>44862</v>
      </c>
      <c r="B311" s="74" t="str">
        <f t="shared" si="8"/>
        <v/>
      </c>
      <c r="C311" s="189"/>
      <c r="D311" s="189"/>
      <c r="E311" s="189"/>
      <c r="F311" s="189"/>
      <c r="G311" s="189"/>
      <c r="H311" s="189"/>
    </row>
    <row r="312" spans="1:8" x14ac:dyDescent="0.25">
      <c r="A312" s="63">
        <f t="shared" si="10"/>
        <v>44863</v>
      </c>
      <c r="B312" s="74" t="str">
        <f t="shared" si="8"/>
        <v/>
      </c>
      <c r="C312" s="189"/>
      <c r="D312" s="189"/>
      <c r="E312" s="189"/>
      <c r="F312" s="189"/>
      <c r="G312" s="189"/>
      <c r="H312" s="189"/>
    </row>
    <row r="313" spans="1:8" x14ac:dyDescent="0.25">
      <c r="A313" s="63">
        <f t="shared" si="10"/>
        <v>44864</v>
      </c>
      <c r="B313" s="74" t="str">
        <f t="shared" si="8"/>
        <v/>
      </c>
      <c r="C313" s="189"/>
      <c r="D313" s="189"/>
      <c r="E313" s="189"/>
      <c r="F313" s="189"/>
      <c r="G313" s="189"/>
      <c r="H313" s="189"/>
    </row>
    <row r="314" spans="1:8" x14ac:dyDescent="0.25">
      <c r="A314" s="63">
        <f t="shared" si="10"/>
        <v>44865</v>
      </c>
      <c r="B314" s="74" t="str">
        <f t="shared" si="8"/>
        <v/>
      </c>
      <c r="C314" s="189"/>
      <c r="D314" s="189"/>
      <c r="E314" s="189"/>
      <c r="F314" s="189"/>
      <c r="G314" s="189"/>
      <c r="H314" s="189"/>
    </row>
    <row r="315" spans="1:8" x14ac:dyDescent="0.25">
      <c r="A315" s="63">
        <f t="shared" si="10"/>
        <v>44866</v>
      </c>
      <c r="B315" s="74" t="str">
        <f t="shared" si="8"/>
        <v/>
      </c>
      <c r="C315" s="189"/>
      <c r="D315" s="189"/>
      <c r="E315" s="189"/>
      <c r="F315" s="189"/>
      <c r="G315" s="189"/>
      <c r="H315" s="189"/>
    </row>
    <row r="316" spans="1:8" x14ac:dyDescent="0.25">
      <c r="A316" s="63">
        <f t="shared" si="10"/>
        <v>44867</v>
      </c>
      <c r="B316" s="74" t="str">
        <f t="shared" si="8"/>
        <v>Mittwoch</v>
      </c>
      <c r="C316" s="189"/>
      <c r="D316" s="189"/>
      <c r="E316" s="189"/>
      <c r="F316" s="189"/>
      <c r="G316" s="189"/>
      <c r="H316" s="189"/>
    </row>
    <row r="317" spans="1:8" x14ac:dyDescent="0.25">
      <c r="A317" s="63">
        <f t="shared" si="10"/>
        <v>44868</v>
      </c>
      <c r="B317" s="74" t="str">
        <f t="shared" si="8"/>
        <v/>
      </c>
      <c r="C317" s="189"/>
      <c r="D317" s="189"/>
      <c r="E317" s="189"/>
      <c r="F317" s="189"/>
      <c r="G317" s="189"/>
      <c r="H317" s="189"/>
    </row>
    <row r="318" spans="1:8" x14ac:dyDescent="0.25">
      <c r="A318" s="63">
        <f t="shared" si="10"/>
        <v>44869</v>
      </c>
      <c r="B318" s="74" t="str">
        <f t="shared" si="8"/>
        <v/>
      </c>
      <c r="C318" s="189"/>
      <c r="D318" s="189"/>
      <c r="E318" s="189"/>
      <c r="F318" s="189"/>
      <c r="G318" s="189"/>
      <c r="H318" s="189"/>
    </row>
    <row r="319" spans="1:8" x14ac:dyDescent="0.25">
      <c r="A319" s="63">
        <f t="shared" si="10"/>
        <v>44870</v>
      </c>
      <c r="B319" s="74" t="str">
        <f t="shared" si="8"/>
        <v/>
      </c>
      <c r="C319" s="189"/>
      <c r="D319" s="189"/>
      <c r="E319" s="189"/>
      <c r="F319" s="189"/>
      <c r="G319" s="189"/>
      <c r="H319" s="189"/>
    </row>
    <row r="320" spans="1:8" x14ac:dyDescent="0.25">
      <c r="A320" s="63">
        <f t="shared" si="10"/>
        <v>44871</v>
      </c>
      <c r="B320" s="74" t="str">
        <f t="shared" si="8"/>
        <v/>
      </c>
      <c r="C320" s="189"/>
      <c r="D320" s="189"/>
      <c r="E320" s="189"/>
      <c r="F320" s="189"/>
      <c r="G320" s="189"/>
      <c r="H320" s="189"/>
    </row>
    <row r="321" spans="1:8" x14ac:dyDescent="0.25">
      <c r="A321" s="63">
        <f t="shared" si="10"/>
        <v>44872</v>
      </c>
      <c r="B321" s="74" t="str">
        <f t="shared" si="8"/>
        <v/>
      </c>
      <c r="C321" s="189"/>
      <c r="D321" s="189"/>
      <c r="E321" s="189"/>
      <c r="F321" s="189"/>
      <c r="G321" s="189"/>
      <c r="H321" s="189"/>
    </row>
    <row r="322" spans="1:8" x14ac:dyDescent="0.25">
      <c r="A322" s="63">
        <f t="shared" si="10"/>
        <v>44873</v>
      </c>
      <c r="B322" s="74" t="str">
        <f t="shared" si="8"/>
        <v/>
      </c>
      <c r="C322" s="189"/>
      <c r="D322" s="189"/>
      <c r="E322" s="189"/>
      <c r="F322" s="189"/>
      <c r="G322" s="189"/>
      <c r="H322" s="189"/>
    </row>
    <row r="323" spans="1:8" x14ac:dyDescent="0.25">
      <c r="A323" s="63">
        <f t="shared" si="10"/>
        <v>44874</v>
      </c>
      <c r="B323" s="74" t="str">
        <f t="shared" si="8"/>
        <v>Mittwoch</v>
      </c>
      <c r="C323" s="189"/>
      <c r="D323" s="189"/>
      <c r="E323" s="189"/>
      <c r="F323" s="189"/>
      <c r="G323" s="189"/>
      <c r="H323" s="189"/>
    </row>
    <row r="324" spans="1:8" x14ac:dyDescent="0.25">
      <c r="A324" s="63">
        <f t="shared" si="10"/>
        <v>44875</v>
      </c>
      <c r="B324" s="74" t="str">
        <f t="shared" si="8"/>
        <v/>
      </c>
      <c r="C324" s="189"/>
      <c r="D324" s="189"/>
      <c r="E324" s="189"/>
      <c r="F324" s="189"/>
      <c r="G324" s="189"/>
      <c r="H324" s="189"/>
    </row>
    <row r="325" spans="1:8" x14ac:dyDescent="0.25">
      <c r="A325" s="63">
        <f t="shared" si="10"/>
        <v>44876</v>
      </c>
      <c r="B325" s="74" t="str">
        <f t="shared" si="8"/>
        <v/>
      </c>
      <c r="C325" s="189"/>
      <c r="D325" s="189"/>
      <c r="E325" s="189"/>
      <c r="F325" s="189"/>
      <c r="G325" s="189"/>
      <c r="H325" s="189"/>
    </row>
    <row r="326" spans="1:8" x14ac:dyDescent="0.25">
      <c r="A326" s="63">
        <f t="shared" si="10"/>
        <v>44877</v>
      </c>
      <c r="B326" s="74" t="str">
        <f t="shared" si="8"/>
        <v/>
      </c>
      <c r="C326" s="189"/>
      <c r="D326" s="189"/>
      <c r="E326" s="189"/>
      <c r="F326" s="189"/>
      <c r="G326" s="189"/>
      <c r="H326" s="189"/>
    </row>
    <row r="327" spans="1:8" x14ac:dyDescent="0.25">
      <c r="A327" s="63">
        <f t="shared" si="10"/>
        <v>44878</v>
      </c>
      <c r="B327" s="74" t="str">
        <f t="shared" si="8"/>
        <v/>
      </c>
      <c r="C327" s="189"/>
      <c r="D327" s="189"/>
      <c r="E327" s="189"/>
      <c r="F327" s="189"/>
      <c r="G327" s="189"/>
      <c r="H327" s="189"/>
    </row>
    <row r="328" spans="1:8" x14ac:dyDescent="0.25">
      <c r="A328" s="63">
        <f t="shared" si="10"/>
        <v>44879</v>
      </c>
      <c r="B328" s="74" t="str">
        <f t="shared" si="8"/>
        <v/>
      </c>
      <c r="C328" s="189"/>
      <c r="D328" s="189"/>
      <c r="E328" s="189"/>
      <c r="F328" s="189"/>
      <c r="G328" s="189"/>
      <c r="H328" s="189"/>
    </row>
    <row r="329" spans="1:8" x14ac:dyDescent="0.25">
      <c r="A329" s="63">
        <f t="shared" si="10"/>
        <v>44880</v>
      </c>
      <c r="B329" s="74" t="str">
        <f t="shared" si="8"/>
        <v/>
      </c>
      <c r="C329" s="189"/>
      <c r="D329" s="189"/>
      <c r="E329" s="189"/>
      <c r="F329" s="189"/>
      <c r="G329" s="189"/>
      <c r="H329" s="189"/>
    </row>
    <row r="330" spans="1:8" x14ac:dyDescent="0.25">
      <c r="A330" s="63">
        <f t="shared" si="10"/>
        <v>44881</v>
      </c>
      <c r="B330" s="74" t="str">
        <f t="shared" si="8"/>
        <v>Mittwoch</v>
      </c>
      <c r="C330" s="189"/>
      <c r="D330" s="189"/>
      <c r="E330" s="189"/>
      <c r="F330" s="189"/>
      <c r="G330" s="189"/>
      <c r="H330" s="189"/>
    </row>
    <row r="331" spans="1:8" x14ac:dyDescent="0.25">
      <c r="A331" s="63">
        <f t="shared" si="10"/>
        <v>44882</v>
      </c>
      <c r="B331" s="74" t="str">
        <f t="shared" si="8"/>
        <v/>
      </c>
      <c r="C331" s="189"/>
      <c r="D331" s="189"/>
      <c r="E331" s="189"/>
      <c r="F331" s="189"/>
      <c r="G331" s="189"/>
      <c r="H331" s="189"/>
    </row>
    <row r="332" spans="1:8" x14ac:dyDescent="0.25">
      <c r="A332" s="63">
        <f t="shared" si="10"/>
        <v>44883</v>
      </c>
      <c r="B332" s="74" t="str">
        <f t="shared" ref="B332:B376" si="11">IF(A332="","",IF(WEEKDAY(A332)=4,"Mittwoch",IF(MONTH(A332)&amp;DAY(A332)="1015","Test","")))</f>
        <v/>
      </c>
      <c r="C332" s="189"/>
      <c r="D332" s="189"/>
      <c r="E332" s="189"/>
      <c r="F332" s="189"/>
      <c r="G332" s="189"/>
      <c r="H332" s="189"/>
    </row>
    <row r="333" spans="1:8" x14ac:dyDescent="0.25">
      <c r="A333" s="63">
        <f t="shared" ref="A333:A375" si="12">A332+1</f>
        <v>44884</v>
      </c>
      <c r="B333" s="74" t="str">
        <f t="shared" si="11"/>
        <v/>
      </c>
      <c r="C333" s="189"/>
      <c r="D333" s="189"/>
      <c r="E333" s="189"/>
      <c r="F333" s="189"/>
      <c r="G333" s="189"/>
      <c r="H333" s="189"/>
    </row>
    <row r="334" spans="1:8" x14ac:dyDescent="0.25">
      <c r="A334" s="63">
        <f t="shared" si="12"/>
        <v>44885</v>
      </c>
      <c r="B334" s="74" t="str">
        <f t="shared" si="11"/>
        <v/>
      </c>
      <c r="C334" s="189"/>
      <c r="D334" s="189"/>
      <c r="E334" s="189"/>
      <c r="F334" s="189"/>
      <c r="G334" s="189"/>
      <c r="H334" s="189"/>
    </row>
    <row r="335" spans="1:8" x14ac:dyDescent="0.25">
      <c r="A335" s="63">
        <f t="shared" si="12"/>
        <v>44886</v>
      </c>
      <c r="B335" s="74" t="str">
        <f t="shared" si="11"/>
        <v/>
      </c>
      <c r="C335" s="189"/>
      <c r="D335" s="189"/>
      <c r="E335" s="189"/>
      <c r="F335" s="189"/>
      <c r="G335" s="189"/>
      <c r="H335" s="189"/>
    </row>
    <row r="336" spans="1:8" x14ac:dyDescent="0.25">
      <c r="A336" s="63">
        <f t="shared" si="12"/>
        <v>44887</v>
      </c>
      <c r="B336" s="74" t="str">
        <f t="shared" si="11"/>
        <v/>
      </c>
      <c r="C336" s="189"/>
      <c r="D336" s="189"/>
      <c r="E336" s="189"/>
      <c r="F336" s="189"/>
      <c r="G336" s="189"/>
      <c r="H336" s="189"/>
    </row>
    <row r="337" spans="1:8" x14ac:dyDescent="0.25">
      <c r="A337" s="63">
        <f t="shared" si="12"/>
        <v>44888</v>
      </c>
      <c r="B337" s="74" t="str">
        <f t="shared" si="11"/>
        <v>Mittwoch</v>
      </c>
      <c r="C337" s="189"/>
      <c r="D337" s="189"/>
      <c r="E337" s="189"/>
      <c r="F337" s="189"/>
      <c r="G337" s="189"/>
      <c r="H337" s="189"/>
    </row>
    <row r="338" spans="1:8" x14ac:dyDescent="0.25">
      <c r="A338" s="63">
        <f t="shared" si="12"/>
        <v>44889</v>
      </c>
      <c r="B338" s="74" t="str">
        <f t="shared" si="11"/>
        <v/>
      </c>
      <c r="C338" s="189"/>
      <c r="D338" s="189"/>
      <c r="E338" s="189"/>
      <c r="F338" s="189"/>
      <c r="G338" s="189"/>
      <c r="H338" s="189"/>
    </row>
    <row r="339" spans="1:8" x14ac:dyDescent="0.25">
      <c r="A339" s="63">
        <f t="shared" si="12"/>
        <v>44890</v>
      </c>
      <c r="B339" s="74" t="str">
        <f t="shared" si="11"/>
        <v/>
      </c>
      <c r="C339" s="189"/>
      <c r="D339" s="189"/>
      <c r="E339" s="189"/>
      <c r="F339" s="189"/>
      <c r="G339" s="189"/>
      <c r="H339" s="189"/>
    </row>
    <row r="340" spans="1:8" x14ac:dyDescent="0.25">
      <c r="A340" s="63">
        <f t="shared" si="12"/>
        <v>44891</v>
      </c>
      <c r="B340" s="74" t="str">
        <f t="shared" si="11"/>
        <v/>
      </c>
      <c r="C340" s="189"/>
      <c r="D340" s="189"/>
      <c r="E340" s="189"/>
      <c r="F340" s="189"/>
      <c r="G340" s="189"/>
      <c r="H340" s="189"/>
    </row>
    <row r="341" spans="1:8" x14ac:dyDescent="0.25">
      <c r="A341" s="63">
        <f t="shared" si="12"/>
        <v>44892</v>
      </c>
      <c r="B341" s="74" t="str">
        <f t="shared" si="11"/>
        <v/>
      </c>
      <c r="C341" s="189"/>
      <c r="D341" s="189"/>
      <c r="E341" s="189"/>
      <c r="F341" s="189"/>
      <c r="G341" s="189"/>
      <c r="H341" s="189"/>
    </row>
    <row r="342" spans="1:8" x14ac:dyDescent="0.25">
      <c r="A342" s="63">
        <f t="shared" si="12"/>
        <v>44893</v>
      </c>
      <c r="B342" s="74" t="str">
        <f t="shared" si="11"/>
        <v/>
      </c>
      <c r="C342" s="189"/>
      <c r="D342" s="189"/>
      <c r="E342" s="189"/>
      <c r="F342" s="189"/>
      <c r="G342" s="189"/>
      <c r="H342" s="189"/>
    </row>
    <row r="343" spans="1:8" x14ac:dyDescent="0.25">
      <c r="A343" s="63">
        <f t="shared" si="12"/>
        <v>44894</v>
      </c>
      <c r="B343" s="74" t="str">
        <f t="shared" si="11"/>
        <v/>
      </c>
      <c r="C343" s="189"/>
      <c r="D343" s="189"/>
      <c r="E343" s="189"/>
      <c r="F343" s="189"/>
      <c r="G343" s="189"/>
      <c r="H343" s="189"/>
    </row>
    <row r="344" spans="1:8" x14ac:dyDescent="0.25">
      <c r="A344" s="63">
        <f t="shared" si="12"/>
        <v>44895</v>
      </c>
      <c r="B344" s="74" t="str">
        <f t="shared" si="11"/>
        <v>Mittwoch</v>
      </c>
      <c r="C344" s="189"/>
      <c r="D344" s="189"/>
      <c r="E344" s="189"/>
      <c r="F344" s="189"/>
      <c r="G344" s="189"/>
      <c r="H344" s="189"/>
    </row>
    <row r="345" spans="1:8" x14ac:dyDescent="0.25">
      <c r="A345" s="63">
        <f t="shared" si="12"/>
        <v>44896</v>
      </c>
      <c r="B345" s="74" t="str">
        <f t="shared" si="11"/>
        <v/>
      </c>
      <c r="C345" s="189"/>
      <c r="D345" s="189"/>
      <c r="E345" s="189"/>
      <c r="F345" s="189"/>
      <c r="G345" s="189"/>
      <c r="H345" s="189"/>
    </row>
    <row r="346" spans="1:8" x14ac:dyDescent="0.25">
      <c r="A346" s="63">
        <f t="shared" si="12"/>
        <v>44897</v>
      </c>
      <c r="B346" s="74" t="str">
        <f t="shared" si="11"/>
        <v/>
      </c>
      <c r="C346" s="189"/>
      <c r="D346" s="189"/>
      <c r="E346" s="189"/>
      <c r="F346" s="189"/>
      <c r="G346" s="189"/>
      <c r="H346" s="189"/>
    </row>
    <row r="347" spans="1:8" x14ac:dyDescent="0.25">
      <c r="A347" s="63">
        <f t="shared" si="12"/>
        <v>44898</v>
      </c>
      <c r="B347" s="74" t="str">
        <f t="shared" si="11"/>
        <v/>
      </c>
      <c r="C347" s="189"/>
      <c r="D347" s="189"/>
      <c r="E347" s="189"/>
      <c r="F347" s="189"/>
      <c r="G347" s="189"/>
      <c r="H347" s="189"/>
    </row>
    <row r="348" spans="1:8" x14ac:dyDescent="0.25">
      <c r="A348" s="63">
        <f t="shared" si="12"/>
        <v>44899</v>
      </c>
      <c r="B348" s="74" t="str">
        <f t="shared" si="11"/>
        <v/>
      </c>
      <c r="C348" s="189"/>
      <c r="D348" s="189"/>
      <c r="E348" s="189"/>
      <c r="F348" s="189"/>
      <c r="G348" s="189"/>
      <c r="H348" s="189"/>
    </row>
    <row r="349" spans="1:8" x14ac:dyDescent="0.25">
      <c r="A349" s="63">
        <f t="shared" si="12"/>
        <v>44900</v>
      </c>
      <c r="B349" s="74" t="str">
        <f t="shared" si="11"/>
        <v/>
      </c>
      <c r="C349" s="189"/>
      <c r="D349" s="189"/>
      <c r="E349" s="189"/>
      <c r="F349" s="189"/>
      <c r="G349" s="189"/>
      <c r="H349" s="189"/>
    </row>
    <row r="350" spans="1:8" x14ac:dyDescent="0.25">
      <c r="A350" s="63">
        <f t="shared" si="12"/>
        <v>44901</v>
      </c>
      <c r="B350" s="74" t="str">
        <f t="shared" si="11"/>
        <v/>
      </c>
      <c r="C350" s="189"/>
      <c r="D350" s="189"/>
      <c r="E350" s="189"/>
      <c r="F350" s="189"/>
      <c r="G350" s="189"/>
      <c r="H350" s="189"/>
    </row>
    <row r="351" spans="1:8" x14ac:dyDescent="0.25">
      <c r="A351" s="63">
        <f t="shared" si="12"/>
        <v>44902</v>
      </c>
      <c r="B351" s="74" t="str">
        <f t="shared" si="11"/>
        <v>Mittwoch</v>
      </c>
      <c r="C351" s="189"/>
      <c r="D351" s="189"/>
      <c r="E351" s="189"/>
      <c r="F351" s="189"/>
      <c r="G351" s="189"/>
      <c r="H351" s="189"/>
    </row>
    <row r="352" spans="1:8" x14ac:dyDescent="0.25">
      <c r="A352" s="63">
        <f t="shared" si="12"/>
        <v>44903</v>
      </c>
      <c r="B352" s="74" t="str">
        <f t="shared" si="11"/>
        <v/>
      </c>
      <c r="C352" s="189"/>
      <c r="D352" s="189"/>
      <c r="E352" s="189"/>
      <c r="F352" s="189"/>
      <c r="G352" s="189"/>
      <c r="H352" s="189"/>
    </row>
    <row r="353" spans="1:8" x14ac:dyDescent="0.25">
      <c r="A353" s="63">
        <f t="shared" si="12"/>
        <v>44904</v>
      </c>
      <c r="B353" s="74" t="str">
        <f t="shared" si="11"/>
        <v/>
      </c>
      <c r="C353" s="189"/>
      <c r="D353" s="189"/>
      <c r="E353" s="189"/>
      <c r="F353" s="189"/>
      <c r="G353" s="189"/>
      <c r="H353" s="189"/>
    </row>
    <row r="354" spans="1:8" x14ac:dyDescent="0.25">
      <c r="A354" s="63">
        <f t="shared" si="12"/>
        <v>44905</v>
      </c>
      <c r="B354" s="74" t="str">
        <f t="shared" si="11"/>
        <v/>
      </c>
      <c r="C354" s="189"/>
      <c r="D354" s="189"/>
      <c r="E354" s="189"/>
      <c r="F354" s="189"/>
      <c r="G354" s="189"/>
      <c r="H354" s="189"/>
    </row>
    <row r="355" spans="1:8" x14ac:dyDescent="0.25">
      <c r="A355" s="63">
        <f t="shared" si="12"/>
        <v>44906</v>
      </c>
      <c r="B355" s="74" t="str">
        <f t="shared" si="11"/>
        <v/>
      </c>
      <c r="C355" s="189"/>
      <c r="D355" s="189"/>
      <c r="E355" s="189"/>
      <c r="F355" s="189"/>
      <c r="G355" s="189"/>
      <c r="H355" s="189"/>
    </row>
    <row r="356" spans="1:8" x14ac:dyDescent="0.25">
      <c r="A356" s="63">
        <f t="shared" si="12"/>
        <v>44907</v>
      </c>
      <c r="B356" s="74" t="str">
        <f t="shared" si="11"/>
        <v/>
      </c>
      <c r="C356" s="189"/>
      <c r="D356" s="189"/>
      <c r="E356" s="189"/>
      <c r="F356" s="189"/>
      <c r="G356" s="189"/>
      <c r="H356" s="189"/>
    </row>
    <row r="357" spans="1:8" x14ac:dyDescent="0.25">
      <c r="A357" s="63">
        <f t="shared" si="12"/>
        <v>44908</v>
      </c>
      <c r="B357" s="74" t="str">
        <f t="shared" si="11"/>
        <v/>
      </c>
      <c r="C357" s="189"/>
      <c r="D357" s="189"/>
      <c r="E357" s="189"/>
      <c r="F357" s="189"/>
      <c r="G357" s="189"/>
      <c r="H357" s="189"/>
    </row>
    <row r="358" spans="1:8" x14ac:dyDescent="0.25">
      <c r="A358" s="63">
        <f t="shared" si="12"/>
        <v>44909</v>
      </c>
      <c r="B358" s="74" t="str">
        <f t="shared" si="11"/>
        <v>Mittwoch</v>
      </c>
      <c r="C358" s="189"/>
      <c r="D358" s="189"/>
      <c r="E358" s="189"/>
      <c r="F358" s="189"/>
      <c r="G358" s="189"/>
      <c r="H358" s="189"/>
    </row>
    <row r="359" spans="1:8" x14ac:dyDescent="0.25">
      <c r="A359" s="63">
        <f t="shared" si="12"/>
        <v>44910</v>
      </c>
      <c r="B359" s="74" t="str">
        <f t="shared" si="11"/>
        <v/>
      </c>
      <c r="C359" s="189"/>
      <c r="D359" s="189"/>
      <c r="E359" s="189"/>
      <c r="F359" s="189"/>
      <c r="G359" s="189"/>
      <c r="H359" s="189"/>
    </row>
    <row r="360" spans="1:8" x14ac:dyDescent="0.25">
      <c r="A360" s="63">
        <f t="shared" si="12"/>
        <v>44911</v>
      </c>
      <c r="B360" s="74" t="str">
        <f t="shared" si="11"/>
        <v/>
      </c>
      <c r="C360" s="189"/>
      <c r="D360" s="189"/>
      <c r="E360" s="189"/>
      <c r="F360" s="189"/>
      <c r="G360" s="189"/>
      <c r="H360" s="189"/>
    </row>
    <row r="361" spans="1:8" x14ac:dyDescent="0.25">
      <c r="A361" s="63">
        <f t="shared" si="12"/>
        <v>44912</v>
      </c>
      <c r="B361" s="74" t="str">
        <f t="shared" si="11"/>
        <v/>
      </c>
      <c r="C361" s="189"/>
      <c r="D361" s="189"/>
      <c r="E361" s="189"/>
      <c r="F361" s="189"/>
      <c r="G361" s="189"/>
      <c r="H361" s="189"/>
    </row>
    <row r="362" spans="1:8" x14ac:dyDescent="0.25">
      <c r="A362" s="63">
        <f t="shared" si="12"/>
        <v>44913</v>
      </c>
      <c r="B362" s="74" t="str">
        <f t="shared" si="11"/>
        <v/>
      </c>
      <c r="C362" s="189"/>
      <c r="D362" s="189"/>
      <c r="E362" s="189"/>
      <c r="F362" s="189"/>
      <c r="G362" s="189"/>
      <c r="H362" s="189"/>
    </row>
    <row r="363" spans="1:8" x14ac:dyDescent="0.25">
      <c r="A363" s="63">
        <f t="shared" si="12"/>
        <v>44914</v>
      </c>
      <c r="B363" s="74" t="str">
        <f t="shared" si="11"/>
        <v/>
      </c>
      <c r="C363" s="189"/>
      <c r="D363" s="189"/>
      <c r="E363" s="189"/>
      <c r="F363" s="189"/>
      <c r="G363" s="189"/>
      <c r="H363" s="189"/>
    </row>
    <row r="364" spans="1:8" x14ac:dyDescent="0.25">
      <c r="A364" s="63">
        <f t="shared" si="12"/>
        <v>44915</v>
      </c>
      <c r="B364" s="74" t="str">
        <f t="shared" si="11"/>
        <v/>
      </c>
      <c r="C364" s="189"/>
      <c r="D364" s="189"/>
      <c r="E364" s="189"/>
      <c r="F364" s="189"/>
      <c r="G364" s="189"/>
      <c r="H364" s="189"/>
    </row>
    <row r="365" spans="1:8" x14ac:dyDescent="0.25">
      <c r="A365" s="63">
        <f t="shared" si="12"/>
        <v>44916</v>
      </c>
      <c r="B365" s="74" t="str">
        <f t="shared" si="11"/>
        <v>Mittwoch</v>
      </c>
      <c r="C365" s="189"/>
      <c r="D365" s="189"/>
      <c r="E365" s="189"/>
      <c r="F365" s="189"/>
      <c r="G365" s="189"/>
      <c r="H365" s="189"/>
    </row>
    <row r="366" spans="1:8" x14ac:dyDescent="0.25">
      <c r="A366" s="63">
        <f t="shared" si="12"/>
        <v>44917</v>
      </c>
      <c r="B366" s="74" t="str">
        <f t="shared" si="11"/>
        <v/>
      </c>
      <c r="C366" s="189"/>
      <c r="D366" s="189"/>
      <c r="E366" s="189"/>
      <c r="F366" s="189"/>
      <c r="G366" s="189"/>
      <c r="H366" s="189"/>
    </row>
    <row r="367" spans="1:8" x14ac:dyDescent="0.25">
      <c r="A367" s="63">
        <f t="shared" si="12"/>
        <v>44918</v>
      </c>
      <c r="B367" s="74" t="str">
        <f t="shared" si="11"/>
        <v/>
      </c>
      <c r="C367" s="189"/>
      <c r="D367" s="189"/>
      <c r="E367" s="189"/>
      <c r="F367" s="189"/>
      <c r="G367" s="189"/>
      <c r="H367" s="189"/>
    </row>
    <row r="368" spans="1:8" x14ac:dyDescent="0.25">
      <c r="A368" s="63">
        <f t="shared" si="12"/>
        <v>44919</v>
      </c>
      <c r="B368" s="74" t="str">
        <f t="shared" si="11"/>
        <v/>
      </c>
      <c r="C368" s="189"/>
      <c r="D368" s="189"/>
      <c r="E368" s="189"/>
      <c r="F368" s="189"/>
      <c r="G368" s="189"/>
      <c r="H368" s="189"/>
    </row>
    <row r="369" spans="1:8" x14ac:dyDescent="0.25">
      <c r="A369" s="63">
        <f t="shared" si="12"/>
        <v>44920</v>
      </c>
      <c r="B369" s="74" t="str">
        <f t="shared" si="11"/>
        <v/>
      </c>
      <c r="C369" s="189"/>
      <c r="D369" s="189"/>
      <c r="E369" s="189"/>
      <c r="F369" s="189"/>
      <c r="G369" s="189"/>
      <c r="H369" s="189"/>
    </row>
    <row r="370" spans="1:8" x14ac:dyDescent="0.25">
      <c r="A370" s="63">
        <f t="shared" si="12"/>
        <v>44921</v>
      </c>
      <c r="B370" s="74" t="str">
        <f t="shared" si="11"/>
        <v/>
      </c>
      <c r="C370" s="189"/>
      <c r="D370" s="189"/>
      <c r="E370" s="189"/>
      <c r="F370" s="189"/>
      <c r="G370" s="189"/>
      <c r="H370" s="189"/>
    </row>
    <row r="371" spans="1:8" x14ac:dyDescent="0.25">
      <c r="A371" s="63">
        <f t="shared" si="12"/>
        <v>44922</v>
      </c>
      <c r="B371" s="74" t="str">
        <f t="shared" si="11"/>
        <v/>
      </c>
      <c r="C371" s="189"/>
      <c r="D371" s="189"/>
      <c r="E371" s="189"/>
      <c r="F371" s="189"/>
      <c r="G371" s="189"/>
      <c r="H371" s="189"/>
    </row>
    <row r="372" spans="1:8" x14ac:dyDescent="0.25">
      <c r="A372" s="63">
        <f t="shared" si="12"/>
        <v>44923</v>
      </c>
      <c r="B372" s="74" t="str">
        <f t="shared" si="11"/>
        <v>Mittwoch</v>
      </c>
      <c r="C372" s="189"/>
      <c r="D372" s="189"/>
      <c r="E372" s="189"/>
      <c r="F372" s="189"/>
      <c r="G372" s="189"/>
      <c r="H372" s="189"/>
    </row>
    <row r="373" spans="1:8" x14ac:dyDescent="0.25">
      <c r="A373" s="63">
        <f t="shared" si="12"/>
        <v>44924</v>
      </c>
      <c r="B373" s="74" t="str">
        <f t="shared" si="11"/>
        <v/>
      </c>
      <c r="C373" s="189"/>
      <c r="D373" s="189"/>
      <c r="E373" s="189"/>
      <c r="F373" s="189"/>
      <c r="G373" s="189"/>
      <c r="H373" s="189"/>
    </row>
    <row r="374" spans="1:8" x14ac:dyDescent="0.25">
      <c r="A374" s="63">
        <f t="shared" si="12"/>
        <v>44925</v>
      </c>
      <c r="B374" s="74" t="str">
        <f t="shared" si="11"/>
        <v/>
      </c>
      <c r="C374" s="189"/>
      <c r="D374" s="189"/>
      <c r="E374" s="189"/>
      <c r="F374" s="189"/>
      <c r="G374" s="189"/>
      <c r="H374" s="189"/>
    </row>
    <row r="375" spans="1:8" x14ac:dyDescent="0.25">
      <c r="A375" s="63">
        <f t="shared" si="12"/>
        <v>44926</v>
      </c>
      <c r="B375" s="74" t="str">
        <f t="shared" si="11"/>
        <v/>
      </c>
      <c r="C375" s="189"/>
      <c r="D375" s="189"/>
      <c r="E375" s="189"/>
      <c r="F375" s="189"/>
      <c r="G375" s="189"/>
      <c r="H375" s="189"/>
    </row>
    <row r="376" spans="1:8" x14ac:dyDescent="0.25">
      <c r="A376" s="63" t="str">
        <f>IF(YEAR(A375+1)=U!B11,A375+1,"")</f>
        <v/>
      </c>
      <c r="B376" s="74" t="str">
        <f t="shared" si="11"/>
        <v/>
      </c>
      <c r="C376" s="189"/>
      <c r="D376" s="189"/>
      <c r="E376" s="189"/>
      <c r="F376" s="189"/>
      <c r="G376" s="189"/>
      <c r="H376" s="189"/>
    </row>
    <row r="377" spans="1:8" x14ac:dyDescent="0.25">
      <c r="C377" s="18"/>
      <c r="D377" s="18"/>
      <c r="E377" s="18"/>
      <c r="F377" s="18"/>
      <c r="G377" s="18"/>
      <c r="H377" s="18"/>
    </row>
    <row r="378" spans="1:8" x14ac:dyDescent="0.25">
      <c r="C378" s="18"/>
      <c r="D378" s="18"/>
      <c r="E378" s="18"/>
      <c r="F378" s="18"/>
      <c r="G378" s="18"/>
      <c r="H378" s="18"/>
    </row>
    <row r="379" spans="1:8" x14ac:dyDescent="0.25">
      <c r="C379" s="18"/>
      <c r="D379" s="18"/>
      <c r="E379" s="18"/>
      <c r="F379" s="18"/>
      <c r="G379" s="18"/>
      <c r="H379" s="18"/>
    </row>
    <row r="380" spans="1:8" x14ac:dyDescent="0.25">
      <c r="C380" s="18"/>
      <c r="D380" s="18"/>
      <c r="E380" s="18"/>
      <c r="F380" s="18"/>
      <c r="G380" s="18"/>
      <c r="H380" s="18"/>
    </row>
  </sheetData>
  <sheetProtection algorithmName="SHA-512" hashValue="nZZisIq4J45x9VnLG7aS3kHSXI3EYVUBwZl6ZRDpdsCpRZUO9Rvta7DX/+UZRHq+XI0uK8FXcBxdVPYUmWAsPg==" saltValue="54BmxRvsTWM2/0tqCWXi/Q==" spinCount="100000" sheet="1" objects="1" scenarios="1" formatCells="0" formatColumns="0" formatRows="0" autoFilter="0"/>
  <mergeCells count="1">
    <mergeCell ref="A8:A9"/>
  </mergeCells>
  <conditionalFormatting sqref="C8:H8">
    <cfRule type="expression" dxfId="56" priority="1" stopIfTrue="1">
      <formula>AND(SUM(C11:C376)&gt;0,C$8="")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1">
        <x14:dataValidation type="list" allowBlank="1" showInputMessage="1" showErrorMessage="1" errorTitle="kein Listeneintrag" error="Kein Listeneintrag!" promptTitle="Unternehmen auswählen" prompt="Änderungen der Liste_x000a_im Blatt &quot;L&quot; möglich!" xr:uid="{00000000-0002-0000-0100-000000000000}">
          <x14:formula1>
            <xm:f>L!$G$10:$G$20</xm:f>
          </x14:formula1>
          <xm:sqref>C8:H8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O74"/>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6328125" defaultRowHeight="14" x14ac:dyDescent="0.3"/>
  <cols>
    <col min="1" max="1" width="25.6328125" style="5" customWidth="1"/>
    <col min="2" max="2" width="20.6328125" style="5" customWidth="1"/>
    <col min="3" max="3" width="50.6328125" style="5" customWidth="1"/>
    <col min="4" max="15" width="15.6328125" style="5" customWidth="1"/>
    <col min="16" max="16384" width="10.6328125" style="5"/>
  </cols>
  <sheetData>
    <row r="1" spans="1:15" s="2" customFormat="1" ht="12.75" customHeight="1" x14ac:dyDescent="0.25">
      <c r="A1" s="1"/>
      <c r="B1" s="1"/>
      <c r="C1" s="25"/>
      <c r="D1" s="1"/>
      <c r="E1" s="1"/>
      <c r="F1" s="1"/>
      <c r="G1" s="1"/>
      <c r="H1" s="1"/>
      <c r="I1" s="1"/>
      <c r="J1" s="1"/>
      <c r="K1" s="1"/>
      <c r="L1" s="1"/>
      <c r="M1" s="1"/>
      <c r="N1" s="1"/>
      <c r="O1" s="1"/>
    </row>
    <row r="2" spans="1:15" s="2" customFormat="1" ht="20.149999999999999" customHeight="1" x14ac:dyDescent="0.25">
      <c r="B2" s="1"/>
      <c r="C2" s="25"/>
      <c r="D2" s="1"/>
      <c r="E2" s="1"/>
      <c r="F2" s="1"/>
      <c r="G2" s="1"/>
      <c r="H2" s="1"/>
      <c r="I2" s="1"/>
      <c r="J2" s="1"/>
      <c r="K2" s="1"/>
      <c r="L2" s="1"/>
      <c r="M2" s="1"/>
      <c r="N2" s="1"/>
      <c r="O2" s="1"/>
    </row>
    <row r="3" spans="1:15" s="2" customFormat="1" ht="20.149999999999999" customHeight="1" x14ac:dyDescent="0.25">
      <c r="A3" s="1"/>
      <c r="B3" s="3"/>
      <c r="C3" s="1"/>
      <c r="D3" s="1"/>
      <c r="E3" s="1"/>
      <c r="F3" s="1"/>
      <c r="G3" s="1"/>
      <c r="H3" s="1"/>
      <c r="I3" s="1"/>
      <c r="J3" s="1"/>
      <c r="K3" s="1"/>
      <c r="L3" s="1"/>
      <c r="M3" s="1"/>
    </row>
    <row r="4" spans="1:15" s="2" customFormat="1" ht="12.5" x14ac:dyDescent="0.25">
      <c r="A4" s="3" t="s">
        <v>0</v>
      </c>
      <c r="D4" s="4"/>
      <c r="E4" s="4"/>
      <c r="F4" s="4"/>
      <c r="G4" s="4"/>
      <c r="H4" s="4"/>
      <c r="I4" s="4"/>
      <c r="J4" s="4"/>
      <c r="K4" s="4"/>
      <c r="L4" s="4"/>
      <c r="M4" s="4"/>
    </row>
    <row r="5" spans="1:15" s="2" customFormat="1" ht="15.5" x14ac:dyDescent="0.25">
      <c r="A5" s="247" t="str">
        <f>"Halbjahreserhebung "&amp;U!A10&amp;" "&amp;U!B11</f>
        <v>Halbjahreserhebung Gasversorger 2022</v>
      </c>
      <c r="B5" s="248"/>
      <c r="C5" s="248"/>
      <c r="F5" s="26"/>
    </row>
    <row r="6" spans="1:15" s="2" customFormat="1" ht="15.5" x14ac:dyDescent="0.25">
      <c r="A6" s="28" t="s">
        <v>5</v>
      </c>
      <c r="B6" s="249" t="str">
        <f>IF(U!$B$12&lt;&gt;"",U!$B$12,"")</f>
        <v/>
      </c>
      <c r="C6" s="250"/>
      <c r="G6" s="26"/>
      <c r="H6" s="26"/>
      <c r="I6" s="26"/>
      <c r="J6" s="26"/>
      <c r="K6" s="26"/>
      <c r="L6" s="26"/>
      <c r="M6" s="26"/>
    </row>
    <row r="7" spans="1:15" s="25" customFormat="1" ht="15.75" customHeight="1" x14ac:dyDescent="0.25">
      <c r="A7" s="247" t="s">
        <v>172</v>
      </c>
      <c r="B7" s="248"/>
      <c r="C7" s="248"/>
      <c r="D7" s="269" t="s">
        <v>170</v>
      </c>
      <c r="E7" s="270"/>
      <c r="F7" s="288" t="s">
        <v>354</v>
      </c>
      <c r="G7" s="289"/>
      <c r="H7" s="275" t="s">
        <v>169</v>
      </c>
      <c r="I7" s="275"/>
      <c r="J7" s="275"/>
      <c r="K7" s="275"/>
      <c r="L7" s="275"/>
      <c r="M7" s="275"/>
      <c r="N7" s="275"/>
      <c r="O7" s="276"/>
    </row>
    <row r="8" spans="1:15" s="25" customFormat="1" ht="15.5" x14ac:dyDescent="0.25">
      <c r="A8" s="77"/>
      <c r="B8" s="78"/>
      <c r="C8" s="78"/>
      <c r="D8" s="271"/>
      <c r="E8" s="272"/>
      <c r="F8" s="290"/>
      <c r="G8" s="291"/>
      <c r="H8" s="286" t="s">
        <v>202</v>
      </c>
      <c r="I8" s="286"/>
      <c r="J8" s="286"/>
      <c r="K8" s="286"/>
      <c r="L8" s="286"/>
      <c r="M8" s="287"/>
      <c r="N8" s="282" t="s">
        <v>171</v>
      </c>
      <c r="O8" s="283"/>
    </row>
    <row r="9" spans="1:15" x14ac:dyDescent="0.3">
      <c r="A9" s="251" t="s">
        <v>9</v>
      </c>
      <c r="B9" s="254" t="s">
        <v>269</v>
      </c>
      <c r="C9" s="255"/>
      <c r="D9" s="273"/>
      <c r="E9" s="274"/>
      <c r="F9" s="292"/>
      <c r="G9" s="293"/>
      <c r="H9" s="280" t="s">
        <v>178</v>
      </c>
      <c r="I9" s="281"/>
      <c r="J9" s="267" t="s">
        <v>268</v>
      </c>
      <c r="K9" s="268"/>
      <c r="L9" s="267" t="s">
        <v>268</v>
      </c>
      <c r="M9" s="268"/>
      <c r="N9" s="284"/>
      <c r="O9" s="285"/>
    </row>
    <row r="10" spans="1:15" s="2" customFormat="1" ht="25" x14ac:dyDescent="0.25">
      <c r="A10" s="252"/>
      <c r="B10" s="256"/>
      <c r="C10" s="257"/>
      <c r="D10" s="70" t="s">
        <v>164</v>
      </c>
      <c r="E10" s="70" t="s">
        <v>165</v>
      </c>
      <c r="F10" s="70" t="s">
        <v>164</v>
      </c>
      <c r="G10" s="70" t="s">
        <v>165</v>
      </c>
      <c r="H10" s="75" t="s">
        <v>164</v>
      </c>
      <c r="I10" s="75" t="s">
        <v>165</v>
      </c>
      <c r="J10" s="70" t="s">
        <v>164</v>
      </c>
      <c r="K10" s="70" t="s">
        <v>165</v>
      </c>
      <c r="L10" s="75" t="s">
        <v>164</v>
      </c>
      <c r="M10" s="75" t="s">
        <v>165</v>
      </c>
      <c r="N10" s="70" t="s">
        <v>164</v>
      </c>
      <c r="O10" s="70" t="s">
        <v>165</v>
      </c>
    </row>
    <row r="11" spans="1:15" s="2" customFormat="1" ht="12.5" x14ac:dyDescent="0.25">
      <c r="A11" s="253"/>
      <c r="B11" s="258"/>
      <c r="C11" s="259"/>
      <c r="D11" s="71" t="s">
        <v>10</v>
      </c>
      <c r="E11" s="71" t="s">
        <v>10</v>
      </c>
      <c r="F11" s="71" t="s">
        <v>10</v>
      </c>
      <c r="G11" s="71" t="s">
        <v>10</v>
      </c>
      <c r="H11" s="71" t="s">
        <v>10</v>
      </c>
      <c r="I11" s="71" t="s">
        <v>10</v>
      </c>
      <c r="J11" s="71" t="s">
        <v>10</v>
      </c>
      <c r="K11" s="71" t="s">
        <v>10</v>
      </c>
      <c r="L11" s="71" t="s">
        <v>10</v>
      </c>
      <c r="M11" s="71" t="s">
        <v>10</v>
      </c>
      <c r="N11" s="71" t="s">
        <v>10</v>
      </c>
      <c r="O11" s="71" t="s">
        <v>10</v>
      </c>
    </row>
    <row r="12" spans="1:15" x14ac:dyDescent="0.3">
      <c r="A12" s="251" t="s">
        <v>55</v>
      </c>
      <c r="B12" s="263" t="s">
        <v>148</v>
      </c>
      <c r="C12" s="118" t="s">
        <v>59</v>
      </c>
      <c r="D12" s="101"/>
      <c r="E12" s="101"/>
      <c r="F12" s="101"/>
      <c r="G12" s="101"/>
      <c r="H12" s="101"/>
      <c r="I12" s="101"/>
      <c r="J12" s="101"/>
      <c r="K12" s="101"/>
      <c r="L12" s="101"/>
      <c r="M12" s="101"/>
      <c r="N12" s="101"/>
      <c r="O12" s="101"/>
    </row>
    <row r="13" spans="1:15" x14ac:dyDescent="0.3">
      <c r="A13" s="265"/>
      <c r="B13" s="264"/>
      <c r="C13" s="155" t="s">
        <v>89</v>
      </c>
      <c r="D13" s="102"/>
      <c r="E13" s="102"/>
      <c r="F13" s="102"/>
      <c r="G13" s="102"/>
      <c r="H13" s="102"/>
      <c r="I13" s="102"/>
      <c r="J13" s="102"/>
      <c r="K13" s="102"/>
      <c r="L13" s="102"/>
      <c r="M13" s="102"/>
      <c r="N13" s="102"/>
      <c r="O13" s="102"/>
    </row>
    <row r="14" spans="1:15" x14ac:dyDescent="0.3">
      <c r="A14" s="265"/>
      <c r="B14" s="264"/>
      <c r="C14" s="119" t="s">
        <v>60</v>
      </c>
      <c r="D14" s="103"/>
      <c r="E14" s="103"/>
      <c r="F14" s="103"/>
      <c r="G14" s="103"/>
      <c r="H14" s="103"/>
      <c r="I14" s="103"/>
      <c r="J14" s="103"/>
      <c r="K14" s="103"/>
      <c r="L14" s="103"/>
      <c r="M14" s="103"/>
      <c r="N14" s="103"/>
      <c r="O14" s="103"/>
    </row>
    <row r="15" spans="1:15" x14ac:dyDescent="0.3">
      <c r="A15" s="265"/>
      <c r="B15" s="264"/>
      <c r="C15" s="53" t="s">
        <v>86</v>
      </c>
      <c r="D15" s="104"/>
      <c r="E15" s="104"/>
      <c r="F15" s="104"/>
      <c r="G15" s="104"/>
      <c r="H15" s="104"/>
      <c r="I15" s="104"/>
      <c r="J15" s="104"/>
      <c r="K15" s="104"/>
      <c r="L15" s="104"/>
      <c r="M15" s="104"/>
      <c r="N15" s="104"/>
      <c r="O15" s="104"/>
    </row>
    <row r="16" spans="1:15" x14ac:dyDescent="0.3">
      <c r="A16" s="265"/>
      <c r="B16" s="263" t="s">
        <v>149</v>
      </c>
      <c r="C16" s="118" t="s">
        <v>87</v>
      </c>
      <c r="D16" s="101"/>
      <c r="E16" s="101"/>
      <c r="F16" s="101"/>
      <c r="G16" s="101"/>
      <c r="H16" s="101"/>
      <c r="I16" s="101"/>
      <c r="J16" s="101"/>
      <c r="K16" s="101"/>
      <c r="L16" s="101"/>
      <c r="M16" s="101"/>
      <c r="N16" s="101"/>
      <c r="O16" s="101"/>
    </row>
    <row r="17" spans="1:15" x14ac:dyDescent="0.3">
      <c r="A17" s="265"/>
      <c r="B17" s="265"/>
      <c r="C17" s="155" t="s">
        <v>150</v>
      </c>
      <c r="D17" s="102"/>
      <c r="E17" s="102"/>
      <c r="F17" s="102"/>
      <c r="G17" s="102"/>
      <c r="H17" s="102"/>
      <c r="I17" s="102"/>
      <c r="J17" s="102"/>
      <c r="K17" s="102"/>
      <c r="L17" s="102"/>
      <c r="M17" s="102"/>
      <c r="N17" s="102"/>
      <c r="O17" s="102"/>
    </row>
    <row r="18" spans="1:15" x14ac:dyDescent="0.3">
      <c r="A18" s="265"/>
      <c r="B18" s="265"/>
      <c r="C18" s="155" t="s">
        <v>151</v>
      </c>
      <c r="D18" s="102"/>
      <c r="E18" s="102"/>
      <c r="F18" s="102"/>
      <c r="G18" s="102"/>
      <c r="H18" s="102"/>
      <c r="I18" s="102"/>
      <c r="J18" s="102"/>
      <c r="K18" s="102"/>
      <c r="L18" s="102"/>
      <c r="M18" s="102"/>
      <c r="N18" s="102"/>
      <c r="O18" s="102"/>
    </row>
    <row r="19" spans="1:15" x14ac:dyDescent="0.3">
      <c r="A19" s="265"/>
      <c r="B19" s="265"/>
      <c r="C19" s="155" t="s">
        <v>152</v>
      </c>
      <c r="D19" s="102"/>
      <c r="E19" s="102"/>
      <c r="F19" s="102"/>
      <c r="G19" s="102"/>
      <c r="H19" s="102"/>
      <c r="I19" s="102"/>
      <c r="J19" s="102"/>
      <c r="K19" s="102"/>
      <c r="L19" s="102"/>
      <c r="M19" s="102"/>
      <c r="N19" s="102"/>
      <c r="O19" s="102"/>
    </row>
    <row r="20" spans="1:15" x14ac:dyDescent="0.3">
      <c r="A20" s="265"/>
      <c r="B20" s="265"/>
      <c r="C20" s="155" t="s">
        <v>153</v>
      </c>
      <c r="D20" s="102"/>
      <c r="E20" s="102"/>
      <c r="F20" s="102"/>
      <c r="G20" s="102"/>
      <c r="H20" s="102"/>
      <c r="I20" s="102"/>
      <c r="J20" s="102"/>
      <c r="K20" s="102"/>
      <c r="L20" s="102"/>
      <c r="M20" s="102"/>
      <c r="N20" s="102"/>
      <c r="O20" s="102"/>
    </row>
    <row r="21" spans="1:15" x14ac:dyDescent="0.3">
      <c r="A21" s="265"/>
      <c r="B21" s="265"/>
      <c r="C21" s="155" t="s">
        <v>154</v>
      </c>
      <c r="D21" s="102"/>
      <c r="E21" s="102"/>
      <c r="F21" s="102"/>
      <c r="G21" s="102"/>
      <c r="H21" s="102"/>
      <c r="I21" s="102"/>
      <c r="J21" s="102"/>
      <c r="K21" s="102"/>
      <c r="L21" s="102"/>
      <c r="M21" s="102"/>
      <c r="N21" s="102"/>
      <c r="O21" s="102"/>
    </row>
    <row r="22" spans="1:15" x14ac:dyDescent="0.3">
      <c r="A22" s="265"/>
      <c r="B22" s="265"/>
      <c r="C22" s="155" t="s">
        <v>334</v>
      </c>
      <c r="D22" s="102"/>
      <c r="E22" s="102"/>
      <c r="F22" s="102"/>
      <c r="G22" s="102"/>
      <c r="H22" s="102"/>
      <c r="I22" s="102"/>
      <c r="J22" s="102"/>
      <c r="K22" s="102"/>
      <c r="L22" s="102"/>
      <c r="M22" s="102"/>
      <c r="N22" s="102"/>
      <c r="O22" s="102"/>
    </row>
    <row r="23" spans="1:15" x14ac:dyDescent="0.3">
      <c r="A23" s="265"/>
      <c r="B23" s="265"/>
      <c r="C23" s="119" t="s">
        <v>320</v>
      </c>
      <c r="D23" s="103"/>
      <c r="E23" s="103"/>
      <c r="F23" s="103"/>
      <c r="G23" s="103"/>
      <c r="H23" s="103"/>
      <c r="I23" s="103"/>
      <c r="J23" s="103"/>
      <c r="K23" s="103"/>
      <c r="L23" s="103"/>
      <c r="M23" s="103"/>
      <c r="N23" s="103"/>
      <c r="O23" s="103"/>
    </row>
    <row r="24" spans="1:15" x14ac:dyDescent="0.3">
      <c r="A24" s="265"/>
      <c r="B24" s="266"/>
      <c r="C24" s="54" t="s">
        <v>86</v>
      </c>
      <c r="D24" s="105"/>
      <c r="E24" s="105"/>
      <c r="F24" s="105"/>
      <c r="G24" s="105"/>
      <c r="H24" s="105"/>
      <c r="I24" s="105"/>
      <c r="J24" s="105"/>
      <c r="K24" s="105"/>
      <c r="L24" s="105"/>
      <c r="M24" s="105"/>
      <c r="N24" s="105"/>
      <c r="O24" s="105"/>
    </row>
    <row r="25" spans="1:15" x14ac:dyDescent="0.3">
      <c r="A25" s="265"/>
      <c r="B25" s="263" t="s">
        <v>266</v>
      </c>
      <c r="C25" s="118" t="s">
        <v>151</v>
      </c>
      <c r="D25" s="101"/>
      <c r="E25" s="101"/>
      <c r="F25" s="101"/>
      <c r="G25" s="101"/>
      <c r="H25" s="101"/>
      <c r="I25" s="101"/>
      <c r="J25" s="101"/>
      <c r="K25" s="101"/>
      <c r="L25" s="101"/>
      <c r="M25" s="101"/>
      <c r="N25" s="101"/>
      <c r="O25" s="101"/>
    </row>
    <row r="26" spans="1:15" x14ac:dyDescent="0.3">
      <c r="A26" s="265"/>
      <c r="B26" s="265"/>
      <c r="C26" s="155" t="s">
        <v>152</v>
      </c>
      <c r="D26" s="102"/>
      <c r="E26" s="102"/>
      <c r="F26" s="102"/>
      <c r="G26" s="102"/>
      <c r="H26" s="102"/>
      <c r="I26" s="102"/>
      <c r="J26" s="102"/>
      <c r="K26" s="102"/>
      <c r="L26" s="102"/>
      <c r="M26" s="102"/>
      <c r="N26" s="102"/>
      <c r="O26" s="102"/>
    </row>
    <row r="27" spans="1:15" x14ac:dyDescent="0.3">
      <c r="A27" s="265"/>
      <c r="B27" s="265"/>
      <c r="C27" s="155" t="s">
        <v>153</v>
      </c>
      <c r="D27" s="102"/>
      <c r="E27" s="102"/>
      <c r="F27" s="102"/>
      <c r="G27" s="102"/>
      <c r="H27" s="102"/>
      <c r="I27" s="102"/>
      <c r="J27" s="102"/>
      <c r="K27" s="102"/>
      <c r="L27" s="102"/>
      <c r="M27" s="102"/>
      <c r="N27" s="102"/>
      <c r="O27" s="102"/>
    </row>
    <row r="28" spans="1:15" x14ac:dyDescent="0.3">
      <c r="A28" s="265"/>
      <c r="B28" s="265"/>
      <c r="C28" s="155" t="s">
        <v>154</v>
      </c>
      <c r="D28" s="102"/>
      <c r="E28" s="102"/>
      <c r="F28" s="102"/>
      <c r="G28" s="102"/>
      <c r="H28" s="102"/>
      <c r="I28" s="102"/>
      <c r="J28" s="102"/>
      <c r="K28" s="102"/>
      <c r="L28" s="102"/>
      <c r="M28" s="102"/>
      <c r="N28" s="102"/>
      <c r="O28" s="102"/>
    </row>
    <row r="29" spans="1:15" x14ac:dyDescent="0.3">
      <c r="A29" s="265"/>
      <c r="B29" s="265"/>
      <c r="C29" s="155" t="s">
        <v>334</v>
      </c>
      <c r="D29" s="102"/>
      <c r="E29" s="102"/>
      <c r="F29" s="102"/>
      <c r="G29" s="102"/>
      <c r="H29" s="102"/>
      <c r="I29" s="102"/>
      <c r="J29" s="102"/>
      <c r="K29" s="102"/>
      <c r="L29" s="102"/>
      <c r="M29" s="102"/>
      <c r="N29" s="102"/>
      <c r="O29" s="102"/>
    </row>
    <row r="30" spans="1:15" x14ac:dyDescent="0.3">
      <c r="A30" s="265"/>
      <c r="B30" s="265"/>
      <c r="C30" s="119" t="s">
        <v>320</v>
      </c>
      <c r="D30" s="103"/>
      <c r="E30" s="103"/>
      <c r="F30" s="103"/>
      <c r="G30" s="103"/>
      <c r="H30" s="103"/>
      <c r="I30" s="103"/>
      <c r="J30" s="103"/>
      <c r="K30" s="103"/>
      <c r="L30" s="103"/>
      <c r="M30" s="103"/>
      <c r="N30" s="103"/>
      <c r="O30" s="103"/>
    </row>
    <row r="31" spans="1:15" x14ac:dyDescent="0.3">
      <c r="A31" s="266"/>
      <c r="B31" s="266"/>
      <c r="C31" s="53" t="s">
        <v>86</v>
      </c>
      <c r="D31" s="105"/>
      <c r="E31" s="105"/>
      <c r="F31" s="105"/>
      <c r="G31" s="105"/>
      <c r="H31" s="105"/>
      <c r="I31" s="105"/>
      <c r="J31" s="105"/>
      <c r="K31" s="105"/>
      <c r="L31" s="105"/>
      <c r="M31" s="105"/>
      <c r="N31" s="105"/>
      <c r="O31" s="105"/>
    </row>
    <row r="32" spans="1:15" ht="14.25" customHeight="1" x14ac:dyDescent="0.3">
      <c r="A32" s="251" t="s">
        <v>56</v>
      </c>
      <c r="B32" s="263" t="s">
        <v>148</v>
      </c>
      <c r="C32" s="118" t="s">
        <v>59</v>
      </c>
      <c r="D32" s="101"/>
      <c r="E32" s="101"/>
      <c r="F32" s="101"/>
      <c r="G32" s="101"/>
      <c r="H32" s="101"/>
      <c r="I32" s="101"/>
      <c r="J32" s="101"/>
      <c r="K32" s="101"/>
      <c r="L32" s="101"/>
      <c r="M32" s="101"/>
      <c r="N32" s="101"/>
      <c r="O32" s="101"/>
    </row>
    <row r="33" spans="1:15" x14ac:dyDescent="0.3">
      <c r="A33" s="252"/>
      <c r="B33" s="264"/>
      <c r="C33" s="155" t="s">
        <v>89</v>
      </c>
      <c r="D33" s="102"/>
      <c r="E33" s="102"/>
      <c r="F33" s="102"/>
      <c r="G33" s="102"/>
      <c r="H33" s="102"/>
      <c r="I33" s="102"/>
      <c r="J33" s="102"/>
      <c r="K33" s="102"/>
      <c r="L33" s="102"/>
      <c r="M33" s="102"/>
      <c r="N33" s="102"/>
      <c r="O33" s="102"/>
    </row>
    <row r="34" spans="1:15" x14ac:dyDescent="0.3">
      <c r="A34" s="252"/>
      <c r="B34" s="264"/>
      <c r="C34" s="119" t="s">
        <v>60</v>
      </c>
      <c r="D34" s="103"/>
      <c r="E34" s="103"/>
      <c r="F34" s="103"/>
      <c r="G34" s="103"/>
      <c r="H34" s="103"/>
      <c r="I34" s="103"/>
      <c r="J34" s="103"/>
      <c r="K34" s="103"/>
      <c r="L34" s="103"/>
      <c r="M34" s="103"/>
      <c r="N34" s="103"/>
      <c r="O34" s="103"/>
    </row>
    <row r="35" spans="1:15" x14ac:dyDescent="0.3">
      <c r="A35" s="252"/>
      <c r="B35" s="264"/>
      <c r="C35" s="53" t="s">
        <v>86</v>
      </c>
      <c r="D35" s="104"/>
      <c r="E35" s="104"/>
      <c r="F35" s="104"/>
      <c r="G35" s="104"/>
      <c r="H35" s="104"/>
      <c r="I35" s="104"/>
      <c r="J35" s="104"/>
      <c r="K35" s="104"/>
      <c r="L35" s="104"/>
      <c r="M35" s="104"/>
      <c r="N35" s="104"/>
      <c r="O35" s="104"/>
    </row>
    <row r="36" spans="1:15" ht="14.25" customHeight="1" x14ac:dyDescent="0.3">
      <c r="A36" s="252"/>
      <c r="B36" s="263" t="s">
        <v>149</v>
      </c>
      <c r="C36" s="118" t="s">
        <v>87</v>
      </c>
      <c r="D36" s="101"/>
      <c r="E36" s="101"/>
      <c r="F36" s="101"/>
      <c r="G36" s="101"/>
      <c r="H36" s="101"/>
      <c r="I36" s="101"/>
      <c r="J36" s="101"/>
      <c r="K36" s="101"/>
      <c r="L36" s="101"/>
      <c r="M36" s="101"/>
      <c r="N36" s="101"/>
      <c r="O36" s="101"/>
    </row>
    <row r="37" spans="1:15" x14ac:dyDescent="0.3">
      <c r="A37" s="252"/>
      <c r="B37" s="265"/>
      <c r="C37" s="155" t="s">
        <v>150</v>
      </c>
      <c r="D37" s="102"/>
      <c r="E37" s="102"/>
      <c r="F37" s="102"/>
      <c r="G37" s="102"/>
      <c r="H37" s="102"/>
      <c r="I37" s="102"/>
      <c r="J37" s="102"/>
      <c r="K37" s="102"/>
      <c r="L37" s="102"/>
      <c r="M37" s="102"/>
      <c r="N37" s="102"/>
      <c r="O37" s="102"/>
    </row>
    <row r="38" spans="1:15" x14ac:dyDescent="0.3">
      <c r="A38" s="252"/>
      <c r="B38" s="265"/>
      <c r="C38" s="155" t="s">
        <v>151</v>
      </c>
      <c r="D38" s="102"/>
      <c r="E38" s="102"/>
      <c r="F38" s="102"/>
      <c r="G38" s="102"/>
      <c r="H38" s="102"/>
      <c r="I38" s="102"/>
      <c r="J38" s="102"/>
      <c r="K38" s="102"/>
      <c r="L38" s="102"/>
      <c r="M38" s="102"/>
      <c r="N38" s="102"/>
      <c r="O38" s="102"/>
    </row>
    <row r="39" spans="1:15" x14ac:dyDescent="0.3">
      <c r="A39" s="252"/>
      <c r="B39" s="265"/>
      <c r="C39" s="155" t="s">
        <v>152</v>
      </c>
      <c r="D39" s="102"/>
      <c r="E39" s="102"/>
      <c r="F39" s="102"/>
      <c r="G39" s="102"/>
      <c r="H39" s="102"/>
      <c r="I39" s="102"/>
      <c r="J39" s="102"/>
      <c r="K39" s="102"/>
      <c r="L39" s="102"/>
      <c r="M39" s="102"/>
      <c r="N39" s="102"/>
      <c r="O39" s="102"/>
    </row>
    <row r="40" spans="1:15" x14ac:dyDescent="0.3">
      <c r="A40" s="252"/>
      <c r="B40" s="265"/>
      <c r="C40" s="155" t="s">
        <v>153</v>
      </c>
      <c r="D40" s="102"/>
      <c r="E40" s="102"/>
      <c r="F40" s="102"/>
      <c r="G40" s="102"/>
      <c r="H40" s="102"/>
      <c r="I40" s="102"/>
      <c r="J40" s="102"/>
      <c r="K40" s="102"/>
      <c r="L40" s="102"/>
      <c r="M40" s="102"/>
      <c r="N40" s="102"/>
      <c r="O40" s="102"/>
    </row>
    <row r="41" spans="1:15" x14ac:dyDescent="0.3">
      <c r="A41" s="252"/>
      <c r="B41" s="265"/>
      <c r="C41" s="155" t="s">
        <v>154</v>
      </c>
      <c r="D41" s="102"/>
      <c r="E41" s="102"/>
      <c r="F41" s="102"/>
      <c r="G41" s="102"/>
      <c r="H41" s="102"/>
      <c r="I41" s="102"/>
      <c r="J41" s="102"/>
      <c r="K41" s="102"/>
      <c r="L41" s="102"/>
      <c r="M41" s="102"/>
      <c r="N41" s="102"/>
      <c r="O41" s="102"/>
    </row>
    <row r="42" spans="1:15" x14ac:dyDescent="0.3">
      <c r="A42" s="252"/>
      <c r="B42" s="265"/>
      <c r="C42" s="155" t="s">
        <v>334</v>
      </c>
      <c r="D42" s="102"/>
      <c r="E42" s="102"/>
      <c r="F42" s="102"/>
      <c r="G42" s="102"/>
      <c r="H42" s="102"/>
      <c r="I42" s="102"/>
      <c r="J42" s="102"/>
      <c r="K42" s="102"/>
      <c r="L42" s="102"/>
      <c r="M42" s="102"/>
      <c r="N42" s="102"/>
      <c r="O42" s="102"/>
    </row>
    <row r="43" spans="1:15" x14ac:dyDescent="0.3">
      <c r="A43" s="252"/>
      <c r="B43" s="265"/>
      <c r="C43" s="119" t="s">
        <v>320</v>
      </c>
      <c r="D43" s="103"/>
      <c r="E43" s="103"/>
      <c r="F43" s="103"/>
      <c r="G43" s="103"/>
      <c r="H43" s="103"/>
      <c r="I43" s="103"/>
      <c r="J43" s="103"/>
      <c r="K43" s="103"/>
      <c r="L43" s="103"/>
      <c r="M43" s="103"/>
      <c r="N43" s="103"/>
      <c r="O43" s="103"/>
    </row>
    <row r="44" spans="1:15" x14ac:dyDescent="0.3">
      <c r="A44" s="252"/>
      <c r="B44" s="266"/>
      <c r="C44" s="54" t="s">
        <v>86</v>
      </c>
      <c r="D44" s="105"/>
      <c r="E44" s="105"/>
      <c r="F44" s="105"/>
      <c r="G44" s="105"/>
      <c r="H44" s="105"/>
      <c r="I44" s="105"/>
      <c r="J44" s="105"/>
      <c r="K44" s="105"/>
      <c r="L44" s="105"/>
      <c r="M44" s="105"/>
      <c r="N44" s="105"/>
      <c r="O44" s="105"/>
    </row>
    <row r="45" spans="1:15" x14ac:dyDescent="0.3">
      <c r="A45" s="252"/>
      <c r="B45" s="263" t="s">
        <v>266</v>
      </c>
      <c r="C45" s="118" t="s">
        <v>151</v>
      </c>
      <c r="D45" s="101"/>
      <c r="E45" s="101"/>
      <c r="F45" s="101"/>
      <c r="G45" s="101"/>
      <c r="H45" s="101"/>
      <c r="I45" s="101"/>
      <c r="J45" s="101"/>
      <c r="K45" s="101"/>
      <c r="L45" s="101"/>
      <c r="M45" s="101"/>
      <c r="N45" s="101"/>
      <c r="O45" s="101"/>
    </row>
    <row r="46" spans="1:15" x14ac:dyDescent="0.3">
      <c r="A46" s="252"/>
      <c r="B46" s="265"/>
      <c r="C46" s="155" t="s">
        <v>152</v>
      </c>
      <c r="D46" s="102"/>
      <c r="E46" s="102"/>
      <c r="F46" s="102"/>
      <c r="G46" s="102"/>
      <c r="H46" s="102"/>
      <c r="I46" s="102"/>
      <c r="J46" s="102"/>
      <c r="K46" s="102"/>
      <c r="L46" s="102"/>
      <c r="M46" s="102"/>
      <c r="N46" s="102"/>
      <c r="O46" s="102"/>
    </row>
    <row r="47" spans="1:15" x14ac:dyDescent="0.3">
      <c r="A47" s="252"/>
      <c r="B47" s="265"/>
      <c r="C47" s="155" t="s">
        <v>153</v>
      </c>
      <c r="D47" s="102"/>
      <c r="E47" s="102"/>
      <c r="F47" s="102"/>
      <c r="G47" s="102"/>
      <c r="H47" s="102"/>
      <c r="I47" s="102"/>
      <c r="J47" s="102"/>
      <c r="K47" s="102"/>
      <c r="L47" s="102"/>
      <c r="M47" s="102"/>
      <c r="N47" s="102"/>
      <c r="O47" s="102"/>
    </row>
    <row r="48" spans="1:15" x14ac:dyDescent="0.3">
      <c r="A48" s="252"/>
      <c r="B48" s="265"/>
      <c r="C48" s="155" t="s">
        <v>154</v>
      </c>
      <c r="D48" s="102"/>
      <c r="E48" s="102"/>
      <c r="F48" s="102"/>
      <c r="G48" s="102"/>
      <c r="H48" s="102"/>
      <c r="I48" s="102"/>
      <c r="J48" s="102"/>
      <c r="K48" s="102"/>
      <c r="L48" s="102"/>
      <c r="M48" s="102"/>
      <c r="N48" s="102"/>
      <c r="O48" s="102"/>
    </row>
    <row r="49" spans="1:15" x14ac:dyDescent="0.3">
      <c r="A49" s="252"/>
      <c r="B49" s="265"/>
      <c r="C49" s="155" t="s">
        <v>334</v>
      </c>
      <c r="D49" s="102"/>
      <c r="E49" s="102"/>
      <c r="F49" s="102"/>
      <c r="G49" s="102"/>
      <c r="H49" s="102"/>
      <c r="I49" s="102"/>
      <c r="J49" s="102"/>
      <c r="K49" s="102"/>
      <c r="L49" s="102"/>
      <c r="M49" s="102"/>
      <c r="N49" s="102"/>
      <c r="O49" s="102"/>
    </row>
    <row r="50" spans="1:15" x14ac:dyDescent="0.3">
      <c r="A50" s="252"/>
      <c r="B50" s="265"/>
      <c r="C50" s="119" t="s">
        <v>320</v>
      </c>
      <c r="D50" s="103"/>
      <c r="E50" s="103"/>
      <c r="F50" s="103"/>
      <c r="G50" s="103"/>
      <c r="H50" s="103"/>
      <c r="I50" s="103"/>
      <c r="J50" s="103"/>
      <c r="K50" s="103"/>
      <c r="L50" s="103"/>
      <c r="M50" s="103"/>
      <c r="N50" s="103"/>
      <c r="O50" s="103"/>
    </row>
    <row r="51" spans="1:15" x14ac:dyDescent="0.3">
      <c r="A51" s="253"/>
      <c r="B51" s="266"/>
      <c r="C51" s="54" t="s">
        <v>86</v>
      </c>
      <c r="D51" s="105"/>
      <c r="E51" s="105"/>
      <c r="F51" s="105"/>
      <c r="G51" s="105"/>
      <c r="H51" s="105"/>
      <c r="I51" s="105"/>
      <c r="J51" s="105"/>
      <c r="K51" s="105"/>
      <c r="L51" s="105"/>
      <c r="M51" s="105"/>
      <c r="N51" s="105"/>
      <c r="O51" s="105"/>
    </row>
    <row r="53" spans="1:15" x14ac:dyDescent="0.3">
      <c r="A53" s="260" t="s">
        <v>265</v>
      </c>
      <c r="B53" s="261"/>
      <c r="C53" s="261"/>
    </row>
    <row r="54" spans="1:15" ht="14.25" customHeight="1" x14ac:dyDescent="0.3">
      <c r="A54" s="261"/>
      <c r="B54" s="261"/>
      <c r="C54" s="261"/>
    </row>
    <row r="55" spans="1:15" x14ac:dyDescent="0.3">
      <c r="A55" s="261"/>
      <c r="B55" s="261"/>
      <c r="C55" s="261"/>
    </row>
    <row r="56" spans="1:15" x14ac:dyDescent="0.3">
      <c r="A56" s="261"/>
      <c r="B56" s="261"/>
      <c r="C56" s="261"/>
    </row>
    <row r="57" spans="1:15" x14ac:dyDescent="0.3">
      <c r="A57" s="261"/>
      <c r="B57" s="261"/>
      <c r="C57" s="261"/>
    </row>
    <row r="58" spans="1:15" x14ac:dyDescent="0.3">
      <c r="A58" s="261"/>
      <c r="B58" s="261"/>
      <c r="C58" s="261"/>
    </row>
    <row r="59" spans="1:15" x14ac:dyDescent="0.3">
      <c r="A59" s="260" t="s">
        <v>301</v>
      </c>
      <c r="B59" s="262"/>
      <c r="C59" s="262"/>
    </row>
    <row r="60" spans="1:15" x14ac:dyDescent="0.3">
      <c r="A60" s="260"/>
      <c r="B60" s="262"/>
      <c r="C60" s="262"/>
    </row>
    <row r="61" spans="1:15" x14ac:dyDescent="0.3">
      <c r="A61" s="262"/>
      <c r="B61" s="262"/>
      <c r="C61" s="262"/>
    </row>
    <row r="62" spans="1:15" x14ac:dyDescent="0.3">
      <c r="A62" s="262"/>
      <c r="B62" s="262"/>
      <c r="C62" s="262"/>
    </row>
    <row r="63" spans="1:15" x14ac:dyDescent="0.3">
      <c r="A63" s="279" t="s">
        <v>267</v>
      </c>
      <c r="B63" s="279"/>
      <c r="C63" s="279"/>
    </row>
    <row r="64" spans="1:15" ht="14.25" customHeight="1" x14ac:dyDescent="0.3">
      <c r="A64" s="260" t="s">
        <v>270</v>
      </c>
      <c r="B64" s="260"/>
      <c r="C64" s="260"/>
    </row>
    <row r="65" spans="1:3" x14ac:dyDescent="0.3">
      <c r="A65" s="260"/>
      <c r="B65" s="260"/>
      <c r="C65" s="260"/>
    </row>
    <row r="66" spans="1:3" x14ac:dyDescent="0.3">
      <c r="A66" s="260"/>
      <c r="B66" s="260"/>
      <c r="C66" s="260"/>
    </row>
    <row r="67" spans="1:3" x14ac:dyDescent="0.3">
      <c r="A67" s="260"/>
      <c r="B67" s="260"/>
      <c r="C67" s="260"/>
    </row>
    <row r="68" spans="1:3" x14ac:dyDescent="0.3">
      <c r="A68" s="260"/>
      <c r="B68" s="260"/>
      <c r="C68" s="260"/>
    </row>
    <row r="69" spans="1:3" x14ac:dyDescent="0.3">
      <c r="A69" s="260"/>
      <c r="B69" s="260"/>
      <c r="C69" s="260"/>
    </row>
    <row r="70" spans="1:3" x14ac:dyDescent="0.3">
      <c r="A70" s="260"/>
      <c r="B70" s="260"/>
      <c r="C70" s="260"/>
    </row>
    <row r="71" spans="1:3" x14ac:dyDescent="0.3">
      <c r="A71" s="260"/>
      <c r="B71" s="260"/>
      <c r="C71" s="260"/>
    </row>
    <row r="72" spans="1:3" x14ac:dyDescent="0.3">
      <c r="A72" s="260"/>
      <c r="B72" s="260"/>
      <c r="C72" s="260"/>
    </row>
    <row r="73" spans="1:3" x14ac:dyDescent="0.3">
      <c r="A73" s="260"/>
      <c r="B73" s="260"/>
      <c r="C73" s="260"/>
    </row>
    <row r="74" spans="1:3" x14ac:dyDescent="0.3">
      <c r="A74" s="277" t="s">
        <v>271</v>
      </c>
      <c r="B74" s="278"/>
      <c r="C74" s="278"/>
    </row>
  </sheetData>
  <sheetProtection algorithmName="SHA-512" hashValue="fCGG3WpjWXxJ094de1McYnWpsyyZaqFRZpBwCLxC8FqYFd5Zg9YFeeyWi3ZubkDfTh/v4gqHroEFUvuQSfUqgQ==" saltValue="haYFcopTncu1Qq3YktNuMA==" spinCount="100000" sheet="1" formatCells="0" formatColumns="0" formatRows="0"/>
  <mergeCells count="26">
    <mergeCell ref="J9:K9"/>
    <mergeCell ref="L9:M9"/>
    <mergeCell ref="D7:E9"/>
    <mergeCell ref="H7:O7"/>
    <mergeCell ref="A74:C74"/>
    <mergeCell ref="A63:C63"/>
    <mergeCell ref="H9:I9"/>
    <mergeCell ref="N8:O9"/>
    <mergeCell ref="A64:C73"/>
    <mergeCell ref="H8:M8"/>
    <mergeCell ref="F7:G9"/>
    <mergeCell ref="B12:B15"/>
    <mergeCell ref="B16:B24"/>
    <mergeCell ref="B25:B31"/>
    <mergeCell ref="A12:A31"/>
    <mergeCell ref="B36:B44"/>
    <mergeCell ref="A53:C58"/>
    <mergeCell ref="A59:C62"/>
    <mergeCell ref="A32:A51"/>
    <mergeCell ref="B32:B35"/>
    <mergeCell ref="B45:B51"/>
    <mergeCell ref="A5:C5"/>
    <mergeCell ref="B6:C6"/>
    <mergeCell ref="A7:C7"/>
    <mergeCell ref="A9:A11"/>
    <mergeCell ref="B9:C11"/>
  </mergeCells>
  <conditionalFormatting sqref="D15:O15">
    <cfRule type="expression" dxfId="55" priority="173">
      <formula>AND(SUM(D$12:D$14)&gt;0,D$15="")</formula>
    </cfRule>
  </conditionalFormatting>
  <conditionalFormatting sqref="D44">
    <cfRule type="expression" dxfId="54" priority="95">
      <formula>AND(SUM($D$36:$D$43)&gt;0,$D$44="")</formula>
    </cfRule>
    <cfRule type="expression" dxfId="53" priority="96">
      <formula>AND(SUM($D$36:$D$43)=0,$D$44&gt;0)</formula>
    </cfRule>
  </conditionalFormatting>
  <conditionalFormatting sqref="E44">
    <cfRule type="expression" dxfId="52" priority="93">
      <formula>AND(SUM($E$36:$E$43)&gt;0,$E$44="")</formula>
    </cfRule>
    <cfRule type="expression" dxfId="51" priority="94">
      <formula>AND(SUM($E$36:$E$43)=0,$E$44&gt;0)</formula>
    </cfRule>
  </conditionalFormatting>
  <conditionalFormatting sqref="D51">
    <cfRule type="expression" dxfId="50" priority="79">
      <formula>AND(SUM($D$45:$D$50)&gt;0,$D$51="")</formula>
    </cfRule>
    <cfRule type="expression" dxfId="49" priority="80">
      <formula>AND(SUM($D$45:$D$50)=0,$D$51&gt;0)</formula>
    </cfRule>
  </conditionalFormatting>
  <conditionalFormatting sqref="E51">
    <cfRule type="expression" dxfId="48" priority="77">
      <formula>AND(SUM($E$45:$E$50)&gt;0,$E$51="")</formula>
    </cfRule>
    <cfRule type="expression" dxfId="47" priority="78">
      <formula>AND(SUM($E$45:$E$50)=0,$E$51&gt;0)</formula>
    </cfRule>
  </conditionalFormatting>
  <conditionalFormatting sqref="D12:O14">
    <cfRule type="expression" dxfId="46" priority="26">
      <formula>AND(D$15&gt;0,SUM(D$12:D$14)=0)</formula>
    </cfRule>
  </conditionalFormatting>
  <conditionalFormatting sqref="D24:O24">
    <cfRule type="expression" dxfId="45" priority="25">
      <formula>AND(SUM(D$16:D$23)&gt;0,D$24="")</formula>
    </cfRule>
  </conditionalFormatting>
  <conditionalFormatting sqref="D16:O23">
    <cfRule type="expression" dxfId="44" priority="24">
      <formula>AND(D$24&gt;0,SUM(D$16:D$23)=0)</formula>
    </cfRule>
  </conditionalFormatting>
  <conditionalFormatting sqref="D31:O31">
    <cfRule type="expression" dxfId="43" priority="23">
      <formula>AND(SUM(D$25:D$30)&gt;0,D$31="")</formula>
    </cfRule>
  </conditionalFormatting>
  <conditionalFormatting sqref="D25:O30">
    <cfRule type="expression" dxfId="42" priority="22">
      <formula>AND(D$31&gt;0,SUM(D$25:D$30)=0)</formula>
    </cfRule>
  </conditionalFormatting>
  <conditionalFormatting sqref="D35:O35">
    <cfRule type="expression" dxfId="41" priority="15">
      <formula>AND(SUM(D$32:D$34)&gt;0,D$35="")</formula>
    </cfRule>
  </conditionalFormatting>
  <conditionalFormatting sqref="D32:O34">
    <cfRule type="expression" dxfId="40" priority="14">
      <formula>AND(D$35&gt;0,SUM(D$32:D$34)=0)</formula>
    </cfRule>
  </conditionalFormatting>
  <conditionalFormatting sqref="F44:O44">
    <cfRule type="expression" dxfId="39" priority="13">
      <formula>AND(SUM(F$36:F$43)&gt;0,F$44="")</formula>
    </cfRule>
  </conditionalFormatting>
  <conditionalFormatting sqref="F36:O43">
    <cfRule type="expression" dxfId="38" priority="12">
      <formula>AND(F$44&gt;0,SUM(F$36:F$43)=0)</formula>
    </cfRule>
  </conditionalFormatting>
  <conditionalFormatting sqref="F51:O51">
    <cfRule type="expression" dxfId="37" priority="11">
      <formula>AND(SUM(F$45:F$50)&gt;0,F$51="")</formula>
    </cfRule>
  </conditionalFormatting>
  <conditionalFormatting sqref="F45:O50">
    <cfRule type="expression" dxfId="36" priority="10">
      <formula>AND(F$51&gt;0,SUM(F$45:F$50)=0)</formula>
    </cfRule>
  </conditionalFormatting>
  <dataValidations count="1">
    <dataValidation type="decimal" operator="greaterThanOrEqual" allowBlank="1" showInputMessage="1" showErrorMessage="1" error="Es sind nur Zahlen erlaubt." sqref="D12:O51" xr:uid="{00000000-0002-0000-0200-000000000000}">
      <formula1>0</formula1>
    </dataValidation>
  </dataValidations>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38"/>
  <sheetViews>
    <sheetView showGridLines="0" zoomScaleNormal="100" workbookViewId="0">
      <pane xSplit="3" ySplit="10" topLeftCell="D11" activePane="bottomRight" state="frozen"/>
      <selection pane="topRight"/>
      <selection pane="bottomLeft"/>
      <selection pane="bottomRight" activeCell="D1" sqref="D1"/>
    </sheetView>
  </sheetViews>
  <sheetFormatPr baseColWidth="10" defaultColWidth="10.6328125" defaultRowHeight="12.5" x14ac:dyDescent="0.25"/>
  <cols>
    <col min="1" max="2" width="20.6328125" style="17" customWidth="1"/>
    <col min="3" max="3" width="50.6328125" style="17" customWidth="1"/>
    <col min="4" max="9" width="15.6328125" style="17" customWidth="1"/>
    <col min="10" max="10" width="20.6328125" style="17" customWidth="1"/>
    <col min="11" max="16384" width="10.6328125" style="17"/>
  </cols>
  <sheetData>
    <row r="1" spans="1:14" x14ac:dyDescent="0.25">
      <c r="A1" s="10"/>
    </row>
    <row r="2" spans="1:14" ht="20.149999999999999" customHeight="1" x14ac:dyDescent="0.25">
      <c r="A2" s="10"/>
      <c r="B2" s="10"/>
    </row>
    <row r="3" spans="1:14" ht="20.149999999999999" customHeight="1" x14ac:dyDescent="0.25">
      <c r="A3" s="10"/>
      <c r="B3" s="10"/>
      <c r="C3" s="10"/>
    </row>
    <row r="4" spans="1:14" x14ac:dyDescent="0.25">
      <c r="A4" s="19" t="s">
        <v>0</v>
      </c>
      <c r="B4" s="13"/>
      <c r="C4" s="13"/>
    </row>
    <row r="5" spans="1:14" ht="12.75" customHeight="1" x14ac:dyDescent="0.25">
      <c r="A5" s="247" t="str">
        <f>"Jahreserhebung "&amp;U!A10&amp;" "&amp;U!B11</f>
        <v>Jahreserhebung Gasversorger 2022</v>
      </c>
      <c r="B5" s="248"/>
      <c r="C5" s="248"/>
    </row>
    <row r="6" spans="1:14" ht="15.75" customHeight="1" x14ac:dyDescent="0.25">
      <c r="A6" s="28" t="s">
        <v>5</v>
      </c>
      <c r="B6" s="92" t="str">
        <f>IF(U!$B$12&lt;&gt;"",U!$B$12,"")</f>
        <v/>
      </c>
      <c r="C6" s="93"/>
      <c r="D6" s="114" t="str">
        <f>IF(SUM(JJ_Abg!D14)&lt;&gt;SUM(JJ_Netzgebiet!B33),"Unterschiedliche Angaben bei Haushalten (Größenklassen &lt;&gt; Netzgebiete)","")</f>
        <v/>
      </c>
    </row>
    <row r="7" spans="1:14" ht="15.5" x14ac:dyDescent="0.25">
      <c r="A7" s="247" t="s">
        <v>288</v>
      </c>
      <c r="B7" s="248"/>
      <c r="C7" s="248"/>
      <c r="D7" s="114" t="str">
        <f>IF(SUM(JJ_Abg!D23)&lt;&gt;SUM(JJ_Netzgebiet!F33),"Unterschiedliche Angaben bei Nicht-Haushalten (Größenklassen &lt;&gt; Netzgebiete)","")</f>
        <v/>
      </c>
    </row>
    <row r="8" spans="1:14" ht="21.75" customHeight="1" x14ac:dyDescent="0.25">
      <c r="A8" s="307" t="s">
        <v>283</v>
      </c>
      <c r="B8" s="308"/>
      <c r="C8" s="308"/>
      <c r="D8" s="294" t="s">
        <v>179</v>
      </c>
      <c r="E8" s="295"/>
      <c r="F8" s="295"/>
      <c r="G8" s="295"/>
      <c r="H8" s="295"/>
      <c r="I8" s="296"/>
      <c r="J8" s="37"/>
      <c r="K8" s="37"/>
      <c r="L8" s="37"/>
      <c r="M8" s="37"/>
      <c r="N8" s="37"/>
    </row>
    <row r="9" spans="1:14" ht="37.5" x14ac:dyDescent="0.25">
      <c r="A9" s="309"/>
      <c r="B9" s="236"/>
      <c r="C9" s="236"/>
      <c r="D9" s="33" t="s">
        <v>162</v>
      </c>
      <c r="E9" s="33" t="s">
        <v>163</v>
      </c>
      <c r="F9" s="35" t="s">
        <v>422</v>
      </c>
      <c r="G9" s="36" t="s">
        <v>423</v>
      </c>
      <c r="H9" s="35" t="s">
        <v>424</v>
      </c>
      <c r="I9" s="36" t="s">
        <v>423</v>
      </c>
      <c r="J9" s="36" t="s">
        <v>242</v>
      </c>
      <c r="K9" s="37"/>
      <c r="L9" s="37"/>
      <c r="M9" s="37"/>
      <c r="N9" s="37"/>
    </row>
    <row r="10" spans="1:14" x14ac:dyDescent="0.25">
      <c r="A10" s="310"/>
      <c r="B10" s="311"/>
      <c r="C10" s="311"/>
      <c r="D10" s="33" t="s">
        <v>88</v>
      </c>
      <c r="E10" s="33" t="s">
        <v>88</v>
      </c>
      <c r="F10" s="35" t="s">
        <v>88</v>
      </c>
      <c r="G10" s="36" t="s">
        <v>88</v>
      </c>
      <c r="H10" s="35" t="s">
        <v>88</v>
      </c>
      <c r="I10" s="36" t="s">
        <v>88</v>
      </c>
      <c r="J10" s="79" t="s">
        <v>240</v>
      </c>
      <c r="K10" s="37"/>
      <c r="L10" s="37"/>
      <c r="M10" s="37"/>
      <c r="N10" s="37"/>
    </row>
    <row r="11" spans="1:14" ht="12.75" customHeight="1" x14ac:dyDescent="0.25">
      <c r="A11" s="263" t="s">
        <v>148</v>
      </c>
      <c r="B11" s="298" t="s">
        <v>117</v>
      </c>
      <c r="C11" s="144" t="s">
        <v>59</v>
      </c>
      <c r="D11" s="141"/>
      <c r="E11" s="141"/>
      <c r="F11" s="167"/>
      <c r="G11" s="168"/>
      <c r="H11" s="167"/>
      <c r="I11" s="168"/>
      <c r="J11" s="181" t="str">
        <f>IF(SUM(JJ_Anz!J12)&gt;0,JJ_Abg!D11/JJ_Anz!J12,"")</f>
        <v/>
      </c>
      <c r="K11" s="81" t="str">
        <f>IF(OR(I11&gt;H11,G11&gt;F11),"Die Versorgerwechsel sind in die Zu- bzw. Abgänge einzurechnen. ","")</f>
        <v/>
      </c>
    </row>
    <row r="12" spans="1:14" ht="12.75" customHeight="1" x14ac:dyDescent="0.25">
      <c r="A12" s="252"/>
      <c r="B12" s="299"/>
      <c r="C12" s="145" t="s">
        <v>89</v>
      </c>
      <c r="D12" s="142"/>
      <c r="E12" s="142"/>
      <c r="F12" s="169"/>
      <c r="G12" s="170"/>
      <c r="H12" s="169"/>
      <c r="I12" s="170"/>
      <c r="J12" s="182" t="str">
        <f>IF(SUM(JJ_Anz!J13)&gt;0,JJ_Abg!D12/JJ_Anz!J13,"")</f>
        <v/>
      </c>
      <c r="K12" s="81" t="str">
        <f>IF(OR(I12&gt;H12,G12&gt;F12),"Die Versorgerwechsel sind in die Zu- bzw. Abgänge einzurechnen.","")</f>
        <v/>
      </c>
    </row>
    <row r="13" spans="1:14" ht="12.75" customHeight="1" x14ac:dyDescent="0.25">
      <c r="A13" s="252"/>
      <c r="B13" s="299"/>
      <c r="C13" s="146" t="s">
        <v>60</v>
      </c>
      <c r="D13" s="143"/>
      <c r="E13" s="143"/>
      <c r="F13" s="171"/>
      <c r="G13" s="172"/>
      <c r="H13" s="171"/>
      <c r="I13" s="172"/>
      <c r="J13" s="183" t="str">
        <f>IF(SUM(JJ_Anz!J14)&gt;0,JJ_Abg!D13/JJ_Anz!J14,"")</f>
        <v/>
      </c>
      <c r="K13" s="81" t="str">
        <f>IF(OR(I13&gt;H13,G13&gt;F13),"Die Versorgerwechsel sind in die Zu- bzw. Abgänge einzurechnen.","")</f>
        <v/>
      </c>
    </row>
    <row r="14" spans="1:14" ht="12.75" customHeight="1" x14ac:dyDescent="0.25">
      <c r="A14" s="252"/>
      <c r="B14" s="300"/>
      <c r="C14" s="54" t="s">
        <v>86</v>
      </c>
      <c r="D14" s="173" t="str">
        <f>IF(SUM(D11:D13)&gt;0,SUM(D11:D13),"")</f>
        <v/>
      </c>
      <c r="E14" s="173" t="str">
        <f t="shared" ref="E14:I14" si="0">IF(SUM(E11:E13)&gt;0,SUM(E11:E13),"")</f>
        <v/>
      </c>
      <c r="F14" s="174" t="str">
        <f t="shared" si="0"/>
        <v/>
      </c>
      <c r="G14" s="175" t="str">
        <f t="shared" si="0"/>
        <v/>
      </c>
      <c r="H14" s="174" t="str">
        <f t="shared" si="0"/>
        <v/>
      </c>
      <c r="I14" s="175" t="str">
        <f t="shared" si="0"/>
        <v/>
      </c>
      <c r="J14" s="184" t="str">
        <f>IF(OR(SUM(JJ_Anz!J15)=0,SUM(D14)=0),"",JJ_Abg!D14/JJ_Anz!J15)</f>
        <v/>
      </c>
    </row>
    <row r="15" spans="1:14" ht="12.75" customHeight="1" x14ac:dyDescent="0.25">
      <c r="A15" s="263" t="s">
        <v>149</v>
      </c>
      <c r="B15" s="298" t="s">
        <v>168</v>
      </c>
      <c r="C15" s="144" t="s">
        <v>87</v>
      </c>
      <c r="D15" s="141"/>
      <c r="E15" s="141"/>
      <c r="F15" s="167"/>
      <c r="G15" s="168"/>
      <c r="H15" s="167"/>
      <c r="I15" s="168"/>
      <c r="J15" s="181" t="str">
        <f>IF(SUM(JJ_Anz!J16)&gt;0,JJ_Abg!D15/JJ_Anz!J16,"")</f>
        <v/>
      </c>
      <c r="K15" s="81" t="str">
        <f>IF(OR(I15&gt;H15,G15&gt;F15),"Die Versorgerwechsel sind in die Zu- bzw. Abgänge einzurechnen.","")</f>
        <v/>
      </c>
      <c r="L15" s="37"/>
      <c r="M15" s="37"/>
      <c r="N15" s="37"/>
    </row>
    <row r="16" spans="1:14" ht="12.75" customHeight="1" x14ac:dyDescent="0.25">
      <c r="A16" s="297"/>
      <c r="B16" s="301"/>
      <c r="C16" s="145" t="s">
        <v>150</v>
      </c>
      <c r="D16" s="142"/>
      <c r="E16" s="142"/>
      <c r="F16" s="169"/>
      <c r="G16" s="170"/>
      <c r="H16" s="169"/>
      <c r="I16" s="170"/>
      <c r="J16" s="182" t="str">
        <f>IF(SUM(JJ_Anz!J17)&gt;0,JJ_Abg!D16/JJ_Anz!J17,"")</f>
        <v/>
      </c>
      <c r="K16" s="81" t="str">
        <f t="shared" ref="K16:K29" si="1">IF(OR(I16&gt;H16,G16&gt;F16),"Die Versorgerwechsel sind in die Zu- bzw. Abgänge einzurechnen.","")</f>
        <v/>
      </c>
      <c r="L16" s="37"/>
      <c r="M16" s="37"/>
      <c r="N16" s="37"/>
    </row>
    <row r="17" spans="1:14" ht="12.75" customHeight="1" x14ac:dyDescent="0.25">
      <c r="A17" s="297"/>
      <c r="B17" s="301"/>
      <c r="C17" s="145" t="s">
        <v>151</v>
      </c>
      <c r="D17" s="142"/>
      <c r="E17" s="142"/>
      <c r="F17" s="169"/>
      <c r="G17" s="170"/>
      <c r="H17" s="169"/>
      <c r="I17" s="170"/>
      <c r="J17" s="182" t="str">
        <f>IF(SUM(JJ_Anz!J18)&gt;0,JJ_Abg!D17/JJ_Anz!J18,"")</f>
        <v/>
      </c>
      <c r="K17" s="81" t="str">
        <f t="shared" si="1"/>
        <v/>
      </c>
      <c r="L17" s="37"/>
      <c r="M17" s="37"/>
      <c r="N17" s="37"/>
    </row>
    <row r="18" spans="1:14" ht="12.75" customHeight="1" x14ac:dyDescent="0.25">
      <c r="A18" s="297"/>
      <c r="B18" s="301"/>
      <c r="C18" s="145" t="s">
        <v>152</v>
      </c>
      <c r="D18" s="142"/>
      <c r="E18" s="142"/>
      <c r="F18" s="169"/>
      <c r="G18" s="170"/>
      <c r="H18" s="169"/>
      <c r="I18" s="170"/>
      <c r="J18" s="182" t="str">
        <f>IF(SUM(JJ_Anz!J19)&gt;0,JJ_Abg!D18/JJ_Anz!J19,"")</f>
        <v/>
      </c>
      <c r="K18" s="81" t="str">
        <f t="shared" si="1"/>
        <v/>
      </c>
      <c r="L18" s="37"/>
      <c r="M18" s="37"/>
      <c r="N18" s="37"/>
    </row>
    <row r="19" spans="1:14" ht="12.75" customHeight="1" x14ac:dyDescent="0.25">
      <c r="A19" s="297"/>
      <c r="B19" s="301"/>
      <c r="C19" s="145" t="s">
        <v>153</v>
      </c>
      <c r="D19" s="142"/>
      <c r="E19" s="176"/>
      <c r="F19" s="169"/>
      <c r="G19" s="170"/>
      <c r="H19" s="169"/>
      <c r="I19" s="170"/>
      <c r="J19" s="182" t="str">
        <f>IF(SUM(JJ_Anz!J20)&gt;0,JJ_Abg!D19/JJ_Anz!J20,"")</f>
        <v/>
      </c>
      <c r="K19" s="81" t="str">
        <f t="shared" si="1"/>
        <v/>
      </c>
      <c r="L19" s="37"/>
      <c r="M19" s="37"/>
      <c r="N19" s="37"/>
    </row>
    <row r="20" spans="1:14" ht="12.75" customHeight="1" x14ac:dyDescent="0.25">
      <c r="A20" s="297"/>
      <c r="B20" s="301"/>
      <c r="C20" s="145" t="s">
        <v>154</v>
      </c>
      <c r="D20" s="142"/>
      <c r="E20" s="142"/>
      <c r="F20" s="169"/>
      <c r="G20" s="170"/>
      <c r="H20" s="169"/>
      <c r="I20" s="170"/>
      <c r="J20" s="182" t="str">
        <f>IF(SUM(JJ_Anz!J21)&gt;0,JJ_Abg!D20/JJ_Anz!J21,"")</f>
        <v/>
      </c>
      <c r="K20" s="81" t="str">
        <f t="shared" si="1"/>
        <v/>
      </c>
      <c r="L20" s="37"/>
      <c r="M20" s="37"/>
      <c r="N20" s="37"/>
    </row>
    <row r="21" spans="1:14" ht="12.75" customHeight="1" x14ac:dyDescent="0.25">
      <c r="A21" s="297"/>
      <c r="B21" s="301"/>
      <c r="C21" s="145" t="s">
        <v>334</v>
      </c>
      <c r="D21" s="142"/>
      <c r="E21" s="142"/>
      <c r="F21" s="169"/>
      <c r="G21" s="170"/>
      <c r="H21" s="169"/>
      <c r="I21" s="170"/>
      <c r="J21" s="182" t="str">
        <f>IF(SUM(JJ_Anz!J22)&gt;0,JJ_Abg!D21/JJ_Anz!J22,"")</f>
        <v/>
      </c>
      <c r="K21" s="81" t="str">
        <f t="shared" si="1"/>
        <v/>
      </c>
      <c r="L21" s="37"/>
      <c r="M21" s="37"/>
      <c r="N21" s="37"/>
    </row>
    <row r="22" spans="1:14" ht="12.75" customHeight="1" x14ac:dyDescent="0.25">
      <c r="A22" s="297"/>
      <c r="B22" s="301"/>
      <c r="C22" s="145" t="s">
        <v>320</v>
      </c>
      <c r="D22" s="196"/>
      <c r="E22" s="196"/>
      <c r="F22" s="171"/>
      <c r="G22" s="172"/>
      <c r="H22" s="171"/>
      <c r="I22" s="172"/>
      <c r="J22" s="183" t="str">
        <f>IF(SUM(JJ_Anz!J23)&gt;0,JJ_Abg!D22/JJ_Anz!J23,"")</f>
        <v/>
      </c>
      <c r="K22" s="81" t="str">
        <f t="shared" si="1"/>
        <v/>
      </c>
      <c r="L22" s="37"/>
      <c r="M22" s="37"/>
      <c r="N22" s="37"/>
    </row>
    <row r="23" spans="1:14" ht="12.75" customHeight="1" x14ac:dyDescent="0.25">
      <c r="A23" s="297"/>
      <c r="B23" s="302"/>
      <c r="C23" s="54" t="s">
        <v>86</v>
      </c>
      <c r="D23" s="174" t="str">
        <f t="shared" ref="D23:I23" si="2">IF(SUM(D15:D22)&gt;0,SUM(D15:D22),"")</f>
        <v/>
      </c>
      <c r="E23" s="174" t="str">
        <f t="shared" si="2"/>
        <v/>
      </c>
      <c r="F23" s="174" t="str">
        <f t="shared" si="2"/>
        <v/>
      </c>
      <c r="G23" s="175" t="str">
        <f t="shared" si="2"/>
        <v/>
      </c>
      <c r="H23" s="174" t="str">
        <f t="shared" si="2"/>
        <v/>
      </c>
      <c r="I23" s="175" t="str">
        <f t="shared" si="2"/>
        <v/>
      </c>
      <c r="J23" s="184" t="str">
        <f>IF(OR(SUM(JJ_Anz!J24)=0,SUM(D23)=0),"",JJ_Abg!D23/JJ_Anz!J24)</f>
        <v/>
      </c>
      <c r="K23" s="37"/>
      <c r="L23" s="37"/>
      <c r="M23" s="37"/>
      <c r="N23" s="37"/>
    </row>
    <row r="24" spans="1:14" ht="12.75" customHeight="1" x14ac:dyDescent="0.25">
      <c r="A24" s="297"/>
      <c r="B24" s="303" t="s">
        <v>167</v>
      </c>
      <c r="C24" s="144" t="s">
        <v>151</v>
      </c>
      <c r="D24" s="141"/>
      <c r="E24" s="141"/>
      <c r="F24" s="167"/>
      <c r="G24" s="168"/>
      <c r="H24" s="167"/>
      <c r="I24" s="168"/>
      <c r="J24" s="182" t="str">
        <f>IF(SUM(JJ_Anz!J25)&gt;0,JJ_Abg!D24/JJ_Anz!J25,"")</f>
        <v/>
      </c>
      <c r="K24" s="81" t="str">
        <f t="shared" si="1"/>
        <v/>
      </c>
      <c r="L24" s="37"/>
      <c r="M24" s="37"/>
      <c r="N24" s="37"/>
    </row>
    <row r="25" spans="1:14" ht="12.75" customHeight="1" x14ac:dyDescent="0.25">
      <c r="A25" s="297"/>
      <c r="B25" s="301"/>
      <c r="C25" s="145" t="s">
        <v>152</v>
      </c>
      <c r="D25" s="142"/>
      <c r="E25" s="142"/>
      <c r="F25" s="169"/>
      <c r="G25" s="170"/>
      <c r="H25" s="169"/>
      <c r="I25" s="170"/>
      <c r="J25" s="182" t="str">
        <f>IF(SUM(JJ_Anz!J26)&gt;0,JJ_Abg!D25/JJ_Anz!J26,"")</f>
        <v/>
      </c>
      <c r="K25" s="81" t="str">
        <f t="shared" si="1"/>
        <v/>
      </c>
      <c r="L25" s="37"/>
      <c r="M25" s="37"/>
      <c r="N25" s="37"/>
    </row>
    <row r="26" spans="1:14" ht="12.75" customHeight="1" x14ac:dyDescent="0.25">
      <c r="A26" s="297"/>
      <c r="B26" s="301"/>
      <c r="C26" s="145" t="s">
        <v>153</v>
      </c>
      <c r="D26" s="142"/>
      <c r="E26" s="176"/>
      <c r="F26" s="169"/>
      <c r="G26" s="170"/>
      <c r="H26" s="169"/>
      <c r="I26" s="170"/>
      <c r="J26" s="182" t="str">
        <f>IF(SUM(JJ_Anz!J27)&gt;0,JJ_Abg!D26/JJ_Anz!J27,"")</f>
        <v/>
      </c>
      <c r="K26" s="81" t="str">
        <f t="shared" si="1"/>
        <v/>
      </c>
      <c r="L26" s="37"/>
      <c r="M26" s="37"/>
      <c r="N26" s="37"/>
    </row>
    <row r="27" spans="1:14" ht="12.75" customHeight="1" x14ac:dyDescent="0.25">
      <c r="A27" s="297"/>
      <c r="B27" s="301"/>
      <c r="C27" s="145" t="s">
        <v>154</v>
      </c>
      <c r="D27" s="142"/>
      <c r="E27" s="142"/>
      <c r="F27" s="169"/>
      <c r="G27" s="170"/>
      <c r="H27" s="169"/>
      <c r="I27" s="170"/>
      <c r="J27" s="182" t="str">
        <f>IF(SUM(JJ_Anz!J28)&gt;0,JJ_Abg!D27/JJ_Anz!J28,"")</f>
        <v/>
      </c>
      <c r="K27" s="81" t="str">
        <f t="shared" si="1"/>
        <v/>
      </c>
    </row>
    <row r="28" spans="1:14" ht="12.75" customHeight="1" x14ac:dyDescent="0.25">
      <c r="A28" s="297"/>
      <c r="B28" s="301"/>
      <c r="C28" s="145" t="s">
        <v>334</v>
      </c>
      <c r="D28" s="142"/>
      <c r="E28" s="142"/>
      <c r="F28" s="169"/>
      <c r="G28" s="170"/>
      <c r="H28" s="169"/>
      <c r="I28" s="170"/>
      <c r="J28" s="182" t="str">
        <f>IF(SUM(JJ_Anz!J29)&gt;0,JJ_Abg!D28/JJ_Anz!J29,"")</f>
        <v/>
      </c>
      <c r="K28" s="81" t="str">
        <f t="shared" si="1"/>
        <v/>
      </c>
    </row>
    <row r="29" spans="1:14" ht="12.75" customHeight="1" x14ac:dyDescent="0.25">
      <c r="A29" s="297"/>
      <c r="B29" s="301"/>
      <c r="C29" s="146" t="s">
        <v>320</v>
      </c>
      <c r="D29" s="196"/>
      <c r="E29" s="196"/>
      <c r="F29" s="171"/>
      <c r="G29" s="172"/>
      <c r="H29" s="171"/>
      <c r="I29" s="172"/>
      <c r="J29" s="183" t="str">
        <f>IF(SUM(JJ_Anz!J30)&gt;0,JJ_Abg!D29/JJ_Anz!J30,"")</f>
        <v/>
      </c>
      <c r="K29" s="81" t="str">
        <f t="shared" si="1"/>
        <v/>
      </c>
    </row>
    <row r="30" spans="1:14" ht="12.75" customHeight="1" x14ac:dyDescent="0.25">
      <c r="A30" s="297"/>
      <c r="B30" s="302"/>
      <c r="C30" s="82" t="s">
        <v>86</v>
      </c>
      <c r="D30" s="174" t="str">
        <f t="shared" ref="D30:I30" si="3">IF(SUM(D24:D29)&gt;0,SUM(D24:D29),"")</f>
        <v/>
      </c>
      <c r="E30" s="174" t="str">
        <f t="shared" si="3"/>
        <v/>
      </c>
      <c r="F30" s="174" t="str">
        <f t="shared" si="3"/>
        <v/>
      </c>
      <c r="G30" s="175" t="str">
        <f t="shared" si="3"/>
        <v/>
      </c>
      <c r="H30" s="174" t="str">
        <f t="shared" si="3"/>
        <v/>
      </c>
      <c r="I30" s="175" t="str">
        <f t="shared" si="3"/>
        <v/>
      </c>
      <c r="J30" s="184" t="str">
        <f>IF(OR(SUM(JJ_Anz!J31)=0,SUM(D30)=0),"",JJ_Abg!D30/JJ_Anz!J31)</f>
        <v/>
      </c>
    </row>
    <row r="31" spans="1:14" ht="12.75" customHeight="1" x14ac:dyDescent="0.25">
      <c r="A31" s="304" t="s">
        <v>255</v>
      </c>
      <c r="B31" s="305"/>
      <c r="C31" s="306"/>
      <c r="D31" s="174" t="str">
        <f t="shared" ref="D31:I31" si="4">IF(SUM(D23,D14)&gt;0,SUM(D23,D14),"")</f>
        <v/>
      </c>
      <c r="E31" s="174" t="str">
        <f t="shared" si="4"/>
        <v/>
      </c>
      <c r="F31" s="174" t="str">
        <f t="shared" si="4"/>
        <v/>
      </c>
      <c r="G31" s="175" t="str">
        <f t="shared" si="4"/>
        <v/>
      </c>
      <c r="H31" s="174" t="str">
        <f t="shared" si="4"/>
        <v/>
      </c>
      <c r="I31" s="175" t="str">
        <f t="shared" si="4"/>
        <v/>
      </c>
      <c r="J31" s="184" t="str">
        <f>IF(OR(SUM(JJ_Anz!J32)=0,SUM(D31)=0),"",JJ_Abg!D31/JJ_Anz!J32)</f>
        <v/>
      </c>
    </row>
    <row r="32" spans="1:14" ht="12.75" customHeight="1" x14ac:dyDescent="0.25">
      <c r="A32" s="6"/>
    </row>
    <row r="33" spans="1:3" x14ac:dyDescent="0.25">
      <c r="A33" s="277" t="s">
        <v>302</v>
      </c>
      <c r="B33" s="236"/>
      <c r="C33" s="236"/>
    </row>
    <row r="34" spans="1:3" x14ac:dyDescent="0.25">
      <c r="A34" s="236"/>
      <c r="B34" s="236"/>
      <c r="C34" s="236"/>
    </row>
    <row r="35" spans="1:3" x14ac:dyDescent="0.25">
      <c r="A35" s="277" t="s">
        <v>303</v>
      </c>
      <c r="B35" s="236"/>
      <c r="C35" s="236"/>
    </row>
    <row r="36" spans="1:3" x14ac:dyDescent="0.25">
      <c r="A36" s="236"/>
      <c r="B36" s="236"/>
      <c r="C36" s="236"/>
    </row>
    <row r="37" spans="1:3" x14ac:dyDescent="0.25">
      <c r="A37" s="356" t="s">
        <v>421</v>
      </c>
      <c r="B37" s="38"/>
    </row>
    <row r="38" spans="1:3" x14ac:dyDescent="0.25">
      <c r="A38" s="38"/>
      <c r="B38" s="38"/>
    </row>
  </sheetData>
  <sheetProtection algorithmName="SHA-512" hashValue="Lulfvwv+GoCWhfXCYj+ZmgzEgrje8SIAS3Ce/smfVjIOypT5Sz5c6lqnNL3ZbsJP95twuKDKzkPyGuKFYqIqAQ==" saltValue="QtSQcNWzWPASAmJQoGJQaQ==" spinCount="100000" sheet="1" formatCells="0" formatColumns="0" formatRows="0"/>
  <mergeCells count="12">
    <mergeCell ref="A33:C34"/>
    <mergeCell ref="A35:C36"/>
    <mergeCell ref="A31:C31"/>
    <mergeCell ref="A5:C5"/>
    <mergeCell ref="A7:C7"/>
    <mergeCell ref="A8:C10"/>
    <mergeCell ref="D8:I8"/>
    <mergeCell ref="A15:A30"/>
    <mergeCell ref="A11:A14"/>
    <mergeCell ref="B11:B14"/>
    <mergeCell ref="B15:B23"/>
    <mergeCell ref="B24:B30"/>
  </mergeCells>
  <conditionalFormatting sqref="J11">
    <cfRule type="expression" dxfId="22" priority="33">
      <formula>AND(SUM(J11)&lt;&gt;0,J11&gt;5.6)</formula>
    </cfRule>
  </conditionalFormatting>
  <conditionalFormatting sqref="J12">
    <cfRule type="expression" dxfId="21" priority="32">
      <formula>AND(SUM(J12)&lt;&gt;0,OR(J12&lt;5.6,J12&gt;=55.6))</formula>
    </cfRule>
  </conditionalFormatting>
  <conditionalFormatting sqref="J15">
    <cfRule type="expression" dxfId="20" priority="31">
      <formula>AND(SUM(J15)&lt;&gt;0,J15&gt;278)</formula>
    </cfRule>
  </conditionalFormatting>
  <conditionalFormatting sqref="J16">
    <cfRule type="expression" dxfId="19" priority="30">
      <formula>AND(SUM(J16)&lt;&gt;0,OR(J16&lt;278.6,J16&gt;=400))</formula>
    </cfRule>
  </conditionalFormatting>
  <conditionalFormatting sqref="J20">
    <cfRule type="expression" dxfId="18" priority="29">
      <formula>AND(SUM(J20)&lt;&gt;0,OR(J20&lt;27778.6,J20&gt;=277778))</formula>
    </cfRule>
  </conditionalFormatting>
  <conditionalFormatting sqref="J21">
    <cfRule type="expression" dxfId="17" priority="28">
      <formula>AND(SUM(J21)&lt;&gt;0,OR(J21&gt;=1111111,J21&lt;277778))</formula>
    </cfRule>
  </conditionalFormatting>
  <conditionalFormatting sqref="J22">
    <cfRule type="expression" dxfId="16" priority="11">
      <formula>AND(SUM(J22)&lt;&gt;0,OR(J22&lt;=1111111))</formula>
    </cfRule>
  </conditionalFormatting>
  <conditionalFormatting sqref="J17">
    <cfRule type="expression" dxfId="15" priority="10">
      <formula>AND(SUM(J17)&lt;&gt;0,OR(J17&lt;400.6,J17&gt;=2778))</formula>
    </cfRule>
  </conditionalFormatting>
  <conditionalFormatting sqref="J18">
    <cfRule type="expression" dxfId="14" priority="9">
      <formula>AND(SUM(J18)&lt;&gt;0,OR(J18&lt;2778.6,J18&gt;=5595))</formula>
    </cfRule>
  </conditionalFormatting>
  <conditionalFormatting sqref="J19">
    <cfRule type="expression" dxfId="13" priority="8">
      <formula>AND(SUM(J19)&lt;&gt;0,OR(J19&lt;5595.6,J19&gt;=27778))</formula>
    </cfRule>
  </conditionalFormatting>
  <conditionalFormatting sqref="J13">
    <cfRule type="expression" dxfId="0" priority="7">
      <formula>AND(SUM(J14)&lt;&gt;0,OR(J14&lt;55.6))</formula>
    </cfRule>
  </conditionalFormatting>
  <conditionalFormatting sqref="J27">
    <cfRule type="expression" dxfId="12" priority="6">
      <formula>AND(SUM(J27)&lt;&gt;0,OR(J27&lt;27778.6,J27&gt;=277778))</formula>
    </cfRule>
  </conditionalFormatting>
  <conditionalFormatting sqref="J28">
    <cfRule type="expression" dxfId="11" priority="5">
      <formula>AND(SUM(J28)&lt;&gt;0,OR(J28&gt;=1111111,J28&lt;277778))</formula>
    </cfRule>
  </conditionalFormatting>
  <conditionalFormatting sqref="J29">
    <cfRule type="expression" dxfId="10" priority="4">
      <formula>AND(SUM(J29)&lt;&gt;0,OR(J29&lt;=1111111))</formula>
    </cfRule>
  </conditionalFormatting>
  <conditionalFormatting sqref="J24">
    <cfRule type="expression" dxfId="9" priority="3">
      <formula>AND(SUM(J24)&lt;&gt;0,OR(J24&lt;400.6,J24&gt;=2778))</formula>
    </cfRule>
  </conditionalFormatting>
  <conditionalFormatting sqref="J25">
    <cfRule type="expression" dxfId="8" priority="2">
      <formula>AND(SUM(J25)&lt;&gt;0,OR(J25&lt;2778.6,J25&gt;=5595))</formula>
    </cfRule>
  </conditionalFormatting>
  <conditionalFormatting sqref="J26">
    <cfRule type="expression" dxfId="7" priority="1">
      <formula>AND(SUM(J26)&lt;&gt;0,OR(J26&lt;5595.6,J26&gt;=27778))</formula>
    </cfRule>
  </conditionalFormatting>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9" id="{C3A5DE8B-24D3-4C23-B83D-6B1654503503}">
            <xm:f>AND(SUM(HH_Preis!$E$12:$E$51)&lt;&gt;0,SUM($E$11:$E$14,$E$15:$E$30)=0)</xm:f>
            <x14:dxf>
              <fill>
                <patternFill>
                  <bgColor rgb="FFFF6969"/>
                </patternFill>
              </fill>
            </x14:dxf>
          </x14:cfRule>
          <xm:sqref>E15:E22 E11:E13 E24:E27</xm:sqref>
        </x14:conditionalFormatting>
        <x14:conditionalFormatting xmlns:xm="http://schemas.microsoft.com/office/excel/2006/main">
          <x14:cfRule type="expression" priority="27" id="{A8311370-D64A-4A9B-AAF0-409C3C749B26}">
            <xm:f>AND(SUM(JJ_Anz!D12)&lt;&gt;0,SUM(D11)=0)</xm:f>
            <x14:dxf>
              <fill>
                <patternFill>
                  <bgColor rgb="FFFF6969"/>
                </patternFill>
              </fill>
            </x14:dxf>
          </x14:cfRule>
          <xm:sqref>D11:D13</xm:sqref>
        </x14:conditionalFormatting>
        <x14:conditionalFormatting xmlns:xm="http://schemas.microsoft.com/office/excel/2006/main">
          <x14:cfRule type="expression" priority="25" id="{88B3B018-08AE-4F42-ADD2-6224124B8B4E}">
            <xm:f>AND(SUM(JJ_Anz!E12)&lt;&gt;0,SUM(F11)=0)</xm:f>
            <x14:dxf>
              <fill>
                <patternFill>
                  <bgColor rgb="FFFF6969"/>
                </patternFill>
              </fill>
            </x14:dxf>
          </x14:cfRule>
          <xm:sqref>F24:I30 F11:I13 F15:I22</xm:sqref>
        </x14:conditionalFormatting>
        <x14:conditionalFormatting xmlns:xm="http://schemas.microsoft.com/office/excel/2006/main">
          <x14:cfRule type="expression" priority="21" id="{DFA510C1-6A0D-410E-95AC-350EA2728833}">
            <xm:f>AND(SUM(JJ_Anz!D16)&lt;&gt;0,SUM(D15)=0)</xm:f>
            <x14:dxf>
              <fill>
                <patternFill>
                  <bgColor rgb="FFFF6969"/>
                </patternFill>
              </fill>
            </x14:dxf>
          </x14:cfRule>
          <xm:sqref>D24:D30 D15:D22</xm:sqref>
        </x14:conditionalFormatting>
        <x14:conditionalFormatting xmlns:xm="http://schemas.microsoft.com/office/excel/2006/main">
          <x14:cfRule type="expression" priority="15" id="{3C71E893-8B92-4313-A6AF-7B64B7FDC338}">
            <xm:f>AND(SUM(HH_Preis!$E$12:$E$51)&lt;&gt;0,SUM($E$11:$E$14,$E$15:$E$30)=0)</xm:f>
            <x14:dxf>
              <fill>
                <patternFill>
                  <bgColor rgb="FFFF6969"/>
                </patternFill>
              </fill>
            </x14:dxf>
          </x14:cfRule>
          <xm:sqref>E28</xm:sqref>
        </x14:conditionalFormatting>
        <x14:conditionalFormatting xmlns:xm="http://schemas.microsoft.com/office/excel/2006/main">
          <x14:cfRule type="expression" priority="16" id="{E22F8001-9F07-4868-B406-BE2C3B7B9DD7}">
            <xm:f>AND(SUM(JJ_Anz!E31)&lt;&gt;0,SUM(F28)=0)</xm:f>
            <x14:dxf>
              <fill>
                <patternFill>
                  <bgColor rgb="FFFF6969"/>
                </patternFill>
              </fill>
            </x14:dxf>
          </x14:cfRule>
          <xm:sqref>F28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heetViews>
  <sheetFormatPr baseColWidth="10" defaultColWidth="10.6328125" defaultRowHeight="12.5" x14ac:dyDescent="0.25"/>
  <cols>
    <col min="1" max="2" width="40.6328125" style="48" customWidth="1"/>
    <col min="3" max="3" width="20.6328125" style="48" customWidth="1"/>
    <col min="4" max="4" width="10.6328125" style="48"/>
    <col min="5" max="5" width="10.6328125" style="48" customWidth="1"/>
    <col min="6" max="8" width="10.6328125" style="107"/>
    <col min="9" max="16384" width="10.6328125" style="48"/>
  </cols>
  <sheetData>
    <row r="1" spans="1:12" s="14" customFormat="1" x14ac:dyDescent="0.25">
      <c r="A1" s="15"/>
      <c r="B1" s="15"/>
    </row>
    <row r="2" spans="1:12" s="14" customFormat="1" ht="20.149999999999999" customHeight="1" x14ac:dyDescent="0.25">
      <c r="A2" s="15"/>
      <c r="B2" s="15"/>
      <c r="C2" s="15"/>
      <c r="E2" s="15"/>
      <c r="F2" s="15"/>
      <c r="J2" s="15"/>
      <c r="K2" s="15"/>
      <c r="L2" s="15"/>
    </row>
    <row r="3" spans="1:12" ht="20.149999999999999" customHeight="1" x14ac:dyDescent="0.25">
      <c r="A3" s="15"/>
      <c r="B3" s="15"/>
      <c r="F3" s="48"/>
      <c r="I3" s="107"/>
    </row>
    <row r="4" spans="1:12" x14ac:dyDescent="0.25">
      <c r="A4" s="16" t="s">
        <v>0</v>
      </c>
      <c r="B4" s="16"/>
      <c r="F4" s="48"/>
      <c r="I4" s="107"/>
    </row>
    <row r="5" spans="1:12" ht="15.5" x14ac:dyDescent="0.25">
      <c r="A5" s="121" t="str">
        <f>"Jahreserhebung "&amp;U!A10&amp;" "&amp;U!B11</f>
        <v>Jahreserhebung Gasversorger 2022</v>
      </c>
      <c r="B5" s="122"/>
      <c r="C5" s="123"/>
      <c r="F5" s="48"/>
      <c r="I5" s="107"/>
    </row>
    <row r="6" spans="1:12" ht="15.5" x14ac:dyDescent="0.25">
      <c r="A6" s="28" t="s">
        <v>5</v>
      </c>
      <c r="B6" s="151" t="str">
        <f>IF(U!$B$12&lt;&gt;"",U!$B$12,"")</f>
        <v/>
      </c>
      <c r="C6" s="108"/>
      <c r="F6" s="48"/>
      <c r="I6" s="107"/>
    </row>
    <row r="7" spans="1:12" ht="15.5" x14ac:dyDescent="0.25">
      <c r="A7" s="121" t="s">
        <v>279</v>
      </c>
      <c r="B7" s="122"/>
      <c r="C7" s="123"/>
      <c r="F7" s="48"/>
      <c r="I7" s="107"/>
    </row>
    <row r="8" spans="1:12" x14ac:dyDescent="0.25">
      <c r="A8" s="134" t="str">
        <f>IF(B8&lt;&gt;"","Kontrolle: ","")</f>
        <v/>
      </c>
      <c r="B8" s="52" t="str">
        <f>IF(SUM(JJ_Abg!E31)&lt;&gt;SUM(JJ_AbgZ!C11),"Unterschiedliche Abgabe als 'Zweitversorger' (Bilanzgruppen&lt;&gt; Summe Größenklassen Blatt 'JJ_Abg')","")</f>
        <v/>
      </c>
      <c r="F8" s="48"/>
      <c r="G8" s="48"/>
      <c r="H8" s="48"/>
      <c r="J8" s="107"/>
      <c r="K8" s="107"/>
      <c r="L8" s="107"/>
    </row>
    <row r="9" spans="1:12" x14ac:dyDescent="0.25">
      <c r="A9" s="313" t="str">
        <f>"Bilanzgruppe "&amp;L!E6</f>
        <v>Bilanzgruppe Firmenname</v>
      </c>
      <c r="B9" s="298" t="str">
        <f>IF(A9="Bilanzgruppe Firmenname","EC-Nummer","Firmenname")</f>
        <v>EC-Nummer</v>
      </c>
      <c r="C9" s="128" t="s">
        <v>280</v>
      </c>
      <c r="E9" s="125"/>
      <c r="F9" s="125"/>
      <c r="G9" s="125"/>
      <c r="H9" s="125"/>
    </row>
    <row r="10" spans="1:12" x14ac:dyDescent="0.25">
      <c r="A10" s="314"/>
      <c r="B10" s="312"/>
      <c r="C10" s="129" t="s">
        <v>88</v>
      </c>
      <c r="D10" s="124"/>
      <c r="E10" s="125"/>
      <c r="F10" s="125"/>
      <c r="G10" s="125"/>
      <c r="H10" s="125"/>
    </row>
    <row r="11" spans="1:12" x14ac:dyDescent="0.25">
      <c r="A11" s="130"/>
      <c r="B11" s="131" t="s">
        <v>281</v>
      </c>
      <c r="C11" s="177" t="str">
        <f>IF(SUM(C12:C1000)&gt;0,SUM(C12:C1000),"")</f>
        <v/>
      </c>
      <c r="D11" s="124"/>
      <c r="E11" s="125"/>
      <c r="F11" s="125"/>
      <c r="G11" s="125"/>
      <c r="H11" s="125"/>
    </row>
    <row r="12" spans="1:12" x14ac:dyDescent="0.25">
      <c r="A12" s="200"/>
      <c r="B12" s="133" t="str">
        <f>IF(A12="","",IF(L!$E$6="Firmenname",IFERROR(INDEX(L!$D$11:$E$80,MATCH(A12,L!$D$11:$D$80,0),2),"Eingabeart wurde geändert!"),IFERROR(INDEX(L!$D$11:$E$80,MATCH(A12,L!$E$11:$E$80,0),1),"Eingabeart wurde geändert!")))</f>
        <v/>
      </c>
      <c r="C12" s="101"/>
    </row>
    <row r="13" spans="1:12" x14ac:dyDescent="0.25">
      <c r="A13" s="201"/>
      <c r="B13" s="132" t="str">
        <f>IF(A13="","",IF(L!$E$6="Firmenname",IFERROR(INDEX(L!$D$11:$E$80,MATCH(A13,L!$D$11:$D$80,0),2),"Eingabeart wurde geändert!"),IFERROR(INDEX(L!$D$11:$E$80,MATCH(A13,L!$E$11:$E$80,0),1),"Eingabeart wurde geändert!")))</f>
        <v/>
      </c>
      <c r="C13" s="102"/>
      <c r="E13" s="109"/>
    </row>
    <row r="14" spans="1:12" x14ac:dyDescent="0.25">
      <c r="A14" s="201"/>
      <c r="B14" s="132" t="str">
        <f>IF(A14="","",IF(L!$E$6="Firmenname",IFERROR(INDEX(L!$D$11:$E$80,MATCH(A14,L!$D$11:$D$80,0),2),"Eingabeart wurde geändert!"),IFERROR(INDEX(L!$D$11:$E$80,MATCH(A14,L!$E$11:$E$80,0),1),"Eingabeart wurde geändert!")))</f>
        <v/>
      </c>
      <c r="C14" s="102"/>
    </row>
    <row r="15" spans="1:12" x14ac:dyDescent="0.25">
      <c r="A15" s="201"/>
      <c r="B15" s="132" t="str">
        <f>IF(A15="","",IF(L!$E$6="Firmenname",IFERROR(INDEX(L!$D$11:$E$80,MATCH(A15,L!$D$11:$D$80,0),2),"Eingabeart wurde geändert!"),IFERROR(INDEX(L!$D$11:$E$80,MATCH(A15,L!$E$11:$E$80,0),1),"Eingabeart wurde geändert!")))</f>
        <v/>
      </c>
      <c r="C15" s="102"/>
    </row>
    <row r="16" spans="1:12" x14ac:dyDescent="0.25">
      <c r="A16" s="201"/>
      <c r="B16" s="132" t="str">
        <f>IF(A16="","",IF(L!$E$6="Firmenname",IFERROR(INDEX(L!$D$11:$E$80,MATCH(A16,L!$D$11:$D$80,0),2),"Eingabeart wurde geändert!"),IFERROR(INDEX(L!$D$11:$E$80,MATCH(A16,L!$E$11:$E$80,0),1),"Eingabeart wurde geändert!")))</f>
        <v/>
      </c>
      <c r="C16" s="102"/>
    </row>
    <row r="17" spans="1:3" x14ac:dyDescent="0.25">
      <c r="A17" s="201"/>
      <c r="B17" s="132" t="str">
        <f>IF(A17="","",IF(L!$E$6="Firmenname",IFERROR(INDEX(L!$D$11:$E$80,MATCH(A17,L!$D$11:$D$80,0),2),"Eingabeart wurde geändert!"),IFERROR(INDEX(L!$D$11:$E$80,MATCH(A17,L!$E$11:$E$80,0),1),"Eingabeart wurde geändert!")))</f>
        <v/>
      </c>
      <c r="C17" s="102"/>
    </row>
    <row r="18" spans="1:3" x14ac:dyDescent="0.25">
      <c r="A18" s="201"/>
      <c r="B18" s="132" t="str">
        <f>IF(A18="","",IF(L!$E$6="Firmenname",IFERROR(INDEX(L!$D$11:$E$80,MATCH(A18,L!$D$11:$D$80,0),2),"Eingabeart wurde geändert!"),IFERROR(INDEX(L!$D$11:$E$80,MATCH(A18,L!$E$11:$E$80,0),1),"Eingabeart wurde geändert!")))</f>
        <v/>
      </c>
      <c r="C18" s="102"/>
    </row>
    <row r="19" spans="1:3" x14ac:dyDescent="0.25">
      <c r="A19" s="201"/>
      <c r="B19" s="132" t="str">
        <f>IF(A19="","",IF(L!$E$6="Firmenname",IFERROR(INDEX(L!$D$11:$E$80,MATCH(A19,L!$D$11:$D$80,0),2),"Eingabeart wurde geändert!"),IFERROR(INDEX(L!$D$11:$E$80,MATCH(A19,L!$E$11:$E$80,0),1),"Eingabeart wurde geändert!")))</f>
        <v/>
      </c>
      <c r="C19" s="102"/>
    </row>
    <row r="20" spans="1:3" x14ac:dyDescent="0.25">
      <c r="A20" s="201"/>
      <c r="B20" s="132" t="str">
        <f>IF(A20="","",IF(L!$E$6="Firmenname",IFERROR(INDEX(L!$D$11:$E$80,MATCH(A20,L!$D$11:$D$80,0),2),"Eingabeart wurde geändert!"),IFERROR(INDEX(L!$D$11:$E$80,MATCH(A20,L!$E$11:$E$80,0),1),"Eingabeart wurde geändert!")))</f>
        <v/>
      </c>
      <c r="C20" s="102"/>
    </row>
    <row r="21" spans="1:3" x14ac:dyDescent="0.25">
      <c r="A21" s="201"/>
      <c r="B21" s="132" t="str">
        <f>IF(A21="","",IF(L!$E$6="Firmenname",IFERROR(INDEX(L!$D$11:$E$80,MATCH(A21,L!$D$11:$D$80,0),2),"Eingabeart wurde geändert!"),IFERROR(INDEX(L!$D$11:$E$80,MATCH(A21,L!$E$11:$E$80,0),1),"Eingabeart wurde geändert!")))</f>
        <v/>
      </c>
      <c r="C21" s="102"/>
    </row>
    <row r="22" spans="1:3" x14ac:dyDescent="0.25">
      <c r="A22" s="201"/>
      <c r="B22" s="132" t="str">
        <f>IF(A22="","",IF(L!$E$6="Firmenname",IFERROR(INDEX(L!$D$11:$E$80,MATCH(A22,L!$D$11:$D$80,0),2),"Eingabeart wurde geändert!"),IFERROR(INDEX(L!$D$11:$E$80,MATCH(A22,L!$E$11:$E$80,0),1),"Eingabeart wurde geändert!")))</f>
        <v/>
      </c>
      <c r="C22" s="102"/>
    </row>
    <row r="23" spans="1:3" x14ac:dyDescent="0.25">
      <c r="A23" s="201"/>
      <c r="B23" s="132" t="str">
        <f>IF(A23="","",IF(L!$E$6="Firmenname",IFERROR(INDEX(L!$D$11:$E$80,MATCH(A23,L!$D$11:$D$80,0),2),"Eingabeart wurde geändert!"),IFERROR(INDEX(L!$D$11:$E$80,MATCH(A23,L!$E$11:$E$80,0),1),"Eingabeart wurde geändert!")))</f>
        <v/>
      </c>
      <c r="C23" s="102"/>
    </row>
    <row r="24" spans="1:3" x14ac:dyDescent="0.25">
      <c r="A24" s="201"/>
      <c r="B24" s="132" t="str">
        <f>IF(A24="","",IF(L!$E$6="Firmenname",IFERROR(INDEX(L!$D$11:$E$80,MATCH(A24,L!$D$11:$D$80,0),2),"Eingabeart wurde geändert!"),IFERROR(INDEX(L!$D$11:$E$80,MATCH(A24,L!$E$11:$E$80,0),1),"Eingabeart wurde geändert!")))</f>
        <v/>
      </c>
      <c r="C24" s="102"/>
    </row>
    <row r="25" spans="1:3" x14ac:dyDescent="0.25">
      <c r="A25" s="201"/>
      <c r="B25" s="132" t="str">
        <f>IF(A25="","",IF(L!$E$6="Firmenname",IFERROR(INDEX(L!$D$11:$E$80,MATCH(A25,L!$D$11:$D$80,0),2),"Eingabeart wurde geändert!"),IFERROR(INDEX(L!$D$11:$E$80,MATCH(A25,L!$E$11:$E$80,0),1),"Eingabeart wurde geändert!")))</f>
        <v/>
      </c>
      <c r="C25" s="102"/>
    </row>
    <row r="26" spans="1:3" x14ac:dyDescent="0.25">
      <c r="A26" s="201"/>
      <c r="B26" s="132" t="str">
        <f>IF(A26="","",IF(L!$E$6="Firmenname",IFERROR(INDEX(L!$D$11:$E$80,MATCH(A26,L!$D$11:$D$80,0),2),"Eingabeart wurde geändert!"),IFERROR(INDEX(L!$D$11:$E$80,MATCH(A26,L!$E$11:$E$80,0),1),"Eingabeart wurde geändert!")))</f>
        <v/>
      </c>
      <c r="C26" s="102"/>
    </row>
    <row r="27" spans="1:3" x14ac:dyDescent="0.25">
      <c r="A27" s="201"/>
      <c r="B27" s="132" t="str">
        <f>IF(A27="","",IF(L!$E$6="Firmenname",IFERROR(INDEX(L!$D$11:$E$80,MATCH(A27,L!$D$11:$D$80,0),2),"Eingabeart wurde geändert!"),IFERROR(INDEX(L!$D$11:$E$80,MATCH(A27,L!$E$11:$E$80,0),1),"Eingabeart wurde geändert!")))</f>
        <v/>
      </c>
      <c r="C27" s="102"/>
    </row>
    <row r="28" spans="1:3" x14ac:dyDescent="0.25">
      <c r="A28" s="201"/>
      <c r="B28" s="132" t="str">
        <f>IF(A28="","",IF(L!$E$6="Firmenname",IFERROR(INDEX(L!$D$11:$E$80,MATCH(A28,L!$D$11:$D$80,0),2),"Eingabeart wurde geändert!"),IFERROR(INDEX(L!$D$11:$E$80,MATCH(A28,L!$E$11:$E$80,0),1),"Eingabeart wurde geändert!")))</f>
        <v/>
      </c>
      <c r="C28" s="102"/>
    </row>
    <row r="29" spans="1:3" x14ac:dyDescent="0.25">
      <c r="A29" s="201"/>
      <c r="B29" s="132" t="str">
        <f>IF(A29="","",IF(L!$E$6="Firmenname",IFERROR(INDEX(L!$D$11:$E$80,MATCH(A29,L!$D$11:$D$80,0),2),"Eingabeart wurde geändert!"),IFERROR(INDEX(L!$D$11:$E$80,MATCH(A29,L!$E$11:$E$80,0),1),"Eingabeart wurde geändert!")))</f>
        <v/>
      </c>
      <c r="C29" s="102"/>
    </row>
    <row r="30" spans="1:3" x14ac:dyDescent="0.25">
      <c r="A30" s="201"/>
      <c r="B30" s="132" t="str">
        <f>IF(A30="","",IF(L!$E$6="Firmenname",IFERROR(INDEX(L!$D$11:$E$80,MATCH(A30,L!$D$11:$D$80,0),2),"Eingabeart wurde geändert!"),IFERROR(INDEX(L!$D$11:$E$80,MATCH(A30,L!$E$11:$E$80,0),1),"Eingabeart wurde geändert!")))</f>
        <v/>
      </c>
      <c r="C30" s="102"/>
    </row>
    <row r="31" spans="1:3" x14ac:dyDescent="0.25">
      <c r="A31" s="201"/>
      <c r="B31" s="132" t="str">
        <f>IF(A31="","",IF(L!$E$6="Firmenname",IFERROR(INDEX(L!$D$11:$E$80,MATCH(A31,L!$D$11:$D$80,0),2),"Eingabeart wurde geändert!"),IFERROR(INDEX(L!$D$11:$E$80,MATCH(A31,L!$E$11:$E$80,0),1),"Eingabeart wurde geändert!")))</f>
        <v/>
      </c>
      <c r="C31" s="102"/>
    </row>
    <row r="32" spans="1:3" x14ac:dyDescent="0.25">
      <c r="A32" s="202"/>
      <c r="B32" s="132" t="str">
        <f>IF(A32="","",IF(L!$E$6="Firmenname",IFERROR(INDEX(L!$D$11:$E$80,MATCH(A32,L!$D$11:$D$80,0),2),"Eingabeart wurde geändert!"),IFERROR(INDEX(L!$D$11:$E$80,MATCH(A32,L!$E$11:$E$80,0),1),"Eingabeart wurde geändert!")))</f>
        <v/>
      </c>
      <c r="C32" s="102"/>
    </row>
  </sheetData>
  <sheetProtection algorithmName="SHA-512" hashValue="z1qur6KcsV0EoypsrQMV2ev6UK1y+WD63hIeiWo7LqmO5VZ9uSVfxIovpuiKRMj3EtwpIPGCCBPBrzSnVPbtZw==" saltValue="b4Q+p7UqVFfaiRdURvxgbA==" spinCount="100000" sheet="1" objects="1" scenarios="1" formatCells="0" formatColumns="0" formatRows="0"/>
  <sortState xmlns:xlrd2="http://schemas.microsoft.com/office/spreadsheetml/2017/richdata2" ref="G11:H46">
    <sortCondition ref="G11:G46"/>
  </sortState>
  <mergeCells count="2">
    <mergeCell ref="B9:B10"/>
    <mergeCell ref="A9:A10"/>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Bilanzgruppe auswählen" prompt="Änderungen der Liste im Blatt &quot;L&quot; möglich!" xr:uid="{1D4D9BD0-7FB8-4713-967E-5759D1A33B82}">
          <x14:formula1>
            <xm:f>IF(L!$E$6="Firmenname",L!$D$10:$D$75,L!$E$10:$E$75)</xm:f>
          </x14:formula1>
          <xm:sqref>A12:A32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XDE39"/>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6328125" defaultRowHeight="12.5" x14ac:dyDescent="0.25"/>
  <cols>
    <col min="1" max="2" width="20.6328125" style="17" customWidth="1"/>
    <col min="3" max="3" width="50.6328125" style="17" customWidth="1"/>
    <col min="4" max="13" width="12.6328125" style="17" customWidth="1"/>
    <col min="14" max="16384" width="10.6328125" style="13"/>
  </cols>
  <sheetData>
    <row r="1" spans="1:16333" s="12" customFormat="1" x14ac:dyDescent="0.25">
      <c r="A1" s="15"/>
      <c r="B1" s="14"/>
      <c r="C1" s="14"/>
      <c r="D1" s="14"/>
      <c r="E1" s="14"/>
      <c r="F1" s="14"/>
      <c r="G1" s="14"/>
      <c r="H1" s="14"/>
      <c r="I1" s="14"/>
      <c r="J1" s="14"/>
      <c r="K1" s="14"/>
      <c r="L1" s="14"/>
      <c r="M1" s="14"/>
    </row>
    <row r="2" spans="1:16333" s="12" customFormat="1" ht="20.149999999999999" customHeight="1" x14ac:dyDescent="0.25">
      <c r="A2" s="15"/>
      <c r="B2" s="15"/>
      <c r="C2" s="14"/>
      <c r="D2" s="14"/>
      <c r="E2" s="14"/>
      <c r="F2" s="14"/>
      <c r="G2" s="14"/>
      <c r="H2" s="14"/>
      <c r="I2" s="14"/>
      <c r="J2" s="14"/>
      <c r="K2" s="14"/>
      <c r="L2" s="14"/>
      <c r="M2" s="14"/>
    </row>
    <row r="3" spans="1:16333" s="12" customFormat="1" ht="20.149999999999999" customHeight="1" x14ac:dyDescent="0.25">
      <c r="A3" s="15"/>
      <c r="B3" s="15"/>
      <c r="C3" s="15"/>
      <c r="D3" s="14"/>
      <c r="E3" s="14"/>
      <c r="F3" s="14"/>
      <c r="G3" s="14"/>
      <c r="H3" s="14"/>
      <c r="I3" s="14"/>
      <c r="J3" s="14"/>
      <c r="K3" s="14"/>
      <c r="L3" s="14"/>
      <c r="M3" s="14"/>
    </row>
    <row r="4" spans="1:16333" s="12" customFormat="1" x14ac:dyDescent="0.25">
      <c r="A4" s="16" t="s">
        <v>0</v>
      </c>
      <c r="D4" s="14"/>
      <c r="E4" s="14"/>
      <c r="F4" s="14"/>
      <c r="G4" s="14"/>
      <c r="H4" s="14"/>
      <c r="J4" s="14"/>
      <c r="K4" s="14"/>
      <c r="L4" s="14"/>
      <c r="M4" s="14"/>
    </row>
    <row r="5" spans="1:16333" s="12" customFormat="1" ht="15.5" x14ac:dyDescent="0.25">
      <c r="A5" s="247" t="str">
        <f>"Jahreserhebung "&amp;U!A10&amp;" "&amp;U!B11</f>
        <v>Jahreserhebung Gasversorger 2022</v>
      </c>
      <c r="B5" s="319"/>
      <c r="C5" s="319"/>
      <c r="D5" s="14"/>
      <c r="E5" s="14"/>
      <c r="F5" s="14"/>
      <c r="G5" s="14"/>
      <c r="H5" s="14"/>
      <c r="I5" s="76"/>
      <c r="J5" s="14"/>
      <c r="K5" s="14"/>
      <c r="L5" s="14"/>
      <c r="M5" s="14"/>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row>
    <row r="6" spans="1:16333" s="12" customFormat="1" ht="15.5" x14ac:dyDescent="0.25">
      <c r="A6" s="28" t="s">
        <v>5</v>
      </c>
      <c r="B6" s="249" t="str">
        <f>IF(U!$B$12&lt;&gt;"",U!$B$12,"")</f>
        <v/>
      </c>
      <c r="C6" s="320"/>
      <c r="D6" s="81" t="str">
        <f>IF(SUM(JJ_Anz!D15)&lt;&gt;SUM(JJ_Netzgebiet!C33),"Unterschiedliche Angaben bei Haushalten! (Größenklassen &lt;&gt; Netzgebiete)","")</f>
        <v/>
      </c>
      <c r="E6" s="14"/>
      <c r="F6" s="14"/>
      <c r="G6" s="14"/>
      <c r="H6" s="14"/>
      <c r="I6" s="14"/>
      <c r="J6" s="14"/>
      <c r="K6" s="14"/>
      <c r="L6" s="14"/>
      <c r="M6" s="14"/>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row>
    <row r="7" spans="1:16333" s="12" customFormat="1" ht="12.75" customHeight="1" x14ac:dyDescent="0.25">
      <c r="A7" s="247" t="s">
        <v>289</v>
      </c>
      <c r="B7" s="319"/>
      <c r="C7" s="319"/>
      <c r="D7" s="81" t="str">
        <f>IF(SUM(JJ_Anz!D24)&lt;&gt;SUM(JJ_Netzgebiet!G33),"Unterschiedliche Angaben bei Nicht-Haushalten! (Größenklassen &lt;&gt; Netzgebiete)","")</f>
        <v/>
      </c>
      <c r="E7" s="17"/>
      <c r="F7" s="17"/>
      <c r="G7" s="17"/>
      <c r="H7" s="17"/>
      <c r="J7" s="17"/>
      <c r="L7" s="17"/>
      <c r="M7" s="17"/>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row>
    <row r="8" spans="1:16333" s="12" customFormat="1" ht="12.75" customHeight="1" x14ac:dyDescent="0.25">
      <c r="A8" s="14"/>
      <c r="B8" s="14"/>
      <c r="C8" s="14"/>
      <c r="D8" s="14"/>
      <c r="E8" s="14"/>
      <c r="F8" s="14"/>
      <c r="G8" s="14"/>
      <c r="H8" s="14"/>
      <c r="I8" s="14"/>
      <c r="J8" s="14"/>
      <c r="K8" s="14"/>
      <c r="L8" s="14"/>
      <c r="M8" s="14"/>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row>
    <row r="9" spans="1:16333" s="12" customFormat="1" ht="37.5" customHeight="1" x14ac:dyDescent="0.25">
      <c r="A9" s="307" t="s">
        <v>283</v>
      </c>
      <c r="B9" s="308"/>
      <c r="C9" s="308"/>
      <c r="D9" s="324" t="s">
        <v>161</v>
      </c>
      <c r="E9" s="322"/>
      <c r="F9" s="322"/>
      <c r="G9" s="322"/>
      <c r="H9" s="322"/>
      <c r="I9" s="323"/>
      <c r="J9" s="321" t="s">
        <v>282</v>
      </c>
      <c r="K9" s="322"/>
      <c r="L9" s="322"/>
      <c r="M9" s="32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row>
    <row r="10" spans="1:16333" s="20" customFormat="1" ht="76.5" customHeight="1" x14ac:dyDescent="0.25">
      <c r="A10" s="325"/>
      <c r="B10" s="326"/>
      <c r="C10" s="326"/>
      <c r="D10" s="34" t="s">
        <v>258</v>
      </c>
      <c r="E10" s="33" t="s">
        <v>259</v>
      </c>
      <c r="F10" s="33" t="s">
        <v>253</v>
      </c>
      <c r="G10" s="33" t="s">
        <v>260</v>
      </c>
      <c r="H10" s="33" t="s">
        <v>254</v>
      </c>
      <c r="I10" s="33" t="s">
        <v>264</v>
      </c>
      <c r="J10" s="33" t="s">
        <v>261</v>
      </c>
      <c r="K10" s="33" t="s">
        <v>262</v>
      </c>
      <c r="L10" s="33" t="s">
        <v>273</v>
      </c>
      <c r="M10" s="33" t="s">
        <v>274</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c r="WVI10" s="13"/>
      <c r="WVJ10" s="13"/>
      <c r="WVK10" s="13"/>
      <c r="WVL10" s="13"/>
      <c r="WVM10" s="13"/>
      <c r="WVN10" s="13"/>
      <c r="WVO10" s="13"/>
      <c r="WVP10" s="13"/>
      <c r="WVQ10" s="13"/>
      <c r="WVR10" s="13"/>
      <c r="WVS10" s="13"/>
      <c r="WVT10" s="13"/>
      <c r="WVU10" s="13"/>
      <c r="WVV10" s="13"/>
      <c r="WVW10" s="13"/>
      <c r="WVX10" s="13"/>
      <c r="WVY10" s="13"/>
      <c r="WVZ10" s="13"/>
      <c r="WWA10" s="13"/>
      <c r="WWB10" s="13"/>
      <c r="WWC10" s="13"/>
      <c r="WWD10" s="13"/>
      <c r="WWE10" s="13"/>
      <c r="WWF10" s="13"/>
      <c r="WWG10" s="13"/>
      <c r="WWH10" s="13"/>
      <c r="WWI10" s="13"/>
      <c r="WWJ10" s="13"/>
      <c r="WWK10" s="13"/>
      <c r="WWL10" s="13"/>
      <c r="WWM10" s="13"/>
      <c r="WWN10" s="13"/>
      <c r="WWO10" s="13"/>
      <c r="WWP10" s="13"/>
      <c r="WWQ10" s="13"/>
      <c r="WWR10" s="13"/>
      <c r="WWS10" s="13"/>
      <c r="WWT10" s="13"/>
      <c r="WWU10" s="13"/>
      <c r="WWV10" s="13"/>
      <c r="WWW10" s="13"/>
      <c r="WWX10" s="13"/>
      <c r="WWY10" s="13"/>
      <c r="WWZ10" s="13"/>
      <c r="WXA10" s="13"/>
      <c r="WXB10" s="13"/>
      <c r="WXC10" s="13"/>
      <c r="WXD10" s="13"/>
      <c r="WXE10" s="13"/>
      <c r="WXF10" s="13"/>
      <c r="WXG10" s="13"/>
      <c r="WXH10" s="13"/>
      <c r="WXI10" s="13"/>
      <c r="WXJ10" s="13"/>
      <c r="WXK10" s="13"/>
      <c r="WXL10" s="13"/>
      <c r="WXM10" s="13"/>
      <c r="WXN10" s="13"/>
      <c r="WXO10" s="13"/>
      <c r="WXP10" s="13"/>
      <c r="WXQ10" s="13"/>
      <c r="WXR10" s="13"/>
      <c r="WXS10" s="13"/>
      <c r="WXT10" s="13"/>
      <c r="WXU10" s="13"/>
      <c r="WXV10" s="13"/>
      <c r="WXW10" s="13"/>
      <c r="WXX10" s="13"/>
      <c r="WXY10" s="13"/>
      <c r="WXZ10" s="13"/>
      <c r="WYA10" s="13"/>
      <c r="WYB10" s="13"/>
      <c r="WYC10" s="13"/>
      <c r="WYD10" s="13"/>
      <c r="WYE10" s="13"/>
      <c r="WYF10" s="13"/>
      <c r="WYG10" s="13"/>
      <c r="WYH10" s="13"/>
      <c r="WYI10" s="13"/>
      <c r="WYJ10" s="13"/>
      <c r="WYK10" s="13"/>
      <c r="WYL10" s="13"/>
      <c r="WYM10" s="13"/>
      <c r="WYN10" s="13"/>
      <c r="WYO10" s="13"/>
      <c r="WYP10" s="13"/>
      <c r="WYQ10" s="13"/>
      <c r="WYR10" s="13"/>
      <c r="WYS10" s="13"/>
      <c r="WYT10" s="13"/>
      <c r="WYU10" s="13"/>
      <c r="WYV10" s="13"/>
      <c r="WYW10" s="13"/>
      <c r="WYX10" s="13"/>
      <c r="WYY10" s="13"/>
      <c r="WYZ10" s="13"/>
      <c r="WZA10" s="13"/>
      <c r="WZB10" s="13"/>
      <c r="WZC10" s="13"/>
      <c r="WZD10" s="13"/>
      <c r="WZE10" s="13"/>
      <c r="WZF10" s="13"/>
      <c r="WZG10" s="13"/>
      <c r="WZH10" s="13"/>
      <c r="WZI10" s="13"/>
      <c r="WZJ10" s="13"/>
      <c r="WZK10" s="13"/>
      <c r="WZL10" s="13"/>
      <c r="WZM10" s="13"/>
      <c r="WZN10" s="13"/>
      <c r="WZO10" s="13"/>
      <c r="WZP10" s="13"/>
      <c r="WZQ10" s="13"/>
      <c r="WZR10" s="13"/>
      <c r="WZS10" s="13"/>
      <c r="WZT10" s="13"/>
      <c r="WZU10" s="13"/>
      <c r="WZV10" s="13"/>
      <c r="WZW10" s="13"/>
      <c r="WZX10" s="13"/>
      <c r="WZY10" s="13"/>
      <c r="WZZ10" s="13"/>
      <c r="XAA10" s="13"/>
      <c r="XAB10" s="13"/>
      <c r="XAC10" s="13"/>
      <c r="XAD10" s="13"/>
      <c r="XAE10" s="13"/>
      <c r="XAF10" s="13"/>
      <c r="XAG10" s="13"/>
      <c r="XAH10" s="13"/>
      <c r="XAI10" s="13"/>
      <c r="XAJ10" s="13"/>
      <c r="XAK10" s="13"/>
      <c r="XAL10" s="13"/>
      <c r="XAM10" s="13"/>
      <c r="XAN10" s="13"/>
      <c r="XAO10" s="13"/>
      <c r="XAP10" s="13"/>
      <c r="XAQ10" s="13"/>
      <c r="XAR10" s="13"/>
      <c r="XAS10" s="13"/>
      <c r="XAT10" s="13"/>
      <c r="XAU10" s="13"/>
      <c r="XAV10" s="13"/>
      <c r="XAW10" s="13"/>
      <c r="XAX10" s="13"/>
      <c r="XAY10" s="13"/>
      <c r="XAZ10" s="13"/>
      <c r="XBA10" s="13"/>
      <c r="XBB10" s="13"/>
      <c r="XBC10" s="13"/>
      <c r="XBD10" s="13"/>
      <c r="XBE10" s="13"/>
      <c r="XBF10" s="13"/>
      <c r="XBG10" s="13"/>
      <c r="XBH10" s="13"/>
      <c r="XBI10" s="13"/>
      <c r="XBJ10" s="13"/>
      <c r="XBK10" s="13"/>
      <c r="XBL10" s="13"/>
      <c r="XBM10" s="13"/>
      <c r="XBN10" s="13"/>
      <c r="XBO10" s="13"/>
      <c r="XBP10" s="13"/>
      <c r="XBQ10" s="13"/>
      <c r="XBR10" s="13"/>
      <c r="XBS10" s="13"/>
      <c r="XBT10" s="13"/>
      <c r="XBU10" s="13"/>
      <c r="XBV10" s="13"/>
      <c r="XBW10" s="13"/>
      <c r="XBX10" s="13"/>
      <c r="XBY10" s="13"/>
      <c r="XBZ10" s="13"/>
      <c r="XCA10" s="13"/>
      <c r="XCB10" s="13"/>
      <c r="XCC10" s="13"/>
      <c r="XCD10" s="13"/>
      <c r="XCE10" s="13"/>
      <c r="XCF10" s="13"/>
      <c r="XCG10" s="13"/>
      <c r="XCH10" s="13"/>
      <c r="XCI10" s="13"/>
      <c r="XCJ10" s="13"/>
      <c r="XCK10" s="13"/>
      <c r="XCL10" s="13"/>
      <c r="XCM10" s="13"/>
      <c r="XCN10" s="13"/>
      <c r="XCO10" s="13"/>
      <c r="XCP10" s="13"/>
      <c r="XCQ10" s="13"/>
      <c r="XCR10" s="13"/>
      <c r="XCS10" s="13"/>
      <c r="XCT10" s="13"/>
      <c r="XCU10" s="13"/>
      <c r="XCV10" s="13"/>
      <c r="XCW10" s="13"/>
      <c r="XCX10" s="13"/>
      <c r="XCY10" s="13"/>
      <c r="XCZ10" s="13"/>
      <c r="XDA10" s="13"/>
      <c r="XDB10" s="13"/>
      <c r="XDC10" s="13"/>
      <c r="XDD10" s="13"/>
      <c r="XDE10" s="13"/>
    </row>
    <row r="11" spans="1:16333" x14ac:dyDescent="0.25">
      <c r="A11" s="327"/>
      <c r="B11" s="328"/>
      <c r="C11" s="328"/>
      <c r="D11" s="34" t="s">
        <v>158</v>
      </c>
      <c r="E11" s="33" t="s">
        <v>158</v>
      </c>
      <c r="F11" s="33" t="s">
        <v>158</v>
      </c>
      <c r="G11" s="33" t="s">
        <v>158</v>
      </c>
      <c r="H11" s="33" t="s">
        <v>158</v>
      </c>
      <c r="I11" s="33" t="s">
        <v>158</v>
      </c>
      <c r="J11" s="33" t="s">
        <v>158</v>
      </c>
      <c r="K11" s="33" t="s">
        <v>158</v>
      </c>
      <c r="L11" s="33" t="s">
        <v>158</v>
      </c>
      <c r="M11" s="33" t="s">
        <v>158</v>
      </c>
    </row>
    <row r="12" spans="1:16333" ht="12.75" customHeight="1" x14ac:dyDescent="0.25">
      <c r="A12" s="263" t="s">
        <v>148</v>
      </c>
      <c r="B12" s="298" t="s">
        <v>117</v>
      </c>
      <c r="C12" s="118" t="s">
        <v>59</v>
      </c>
      <c r="D12" s="158"/>
      <c r="E12" s="158"/>
      <c r="F12" s="158"/>
      <c r="G12" s="158"/>
      <c r="H12" s="158"/>
      <c r="I12" s="315"/>
      <c r="J12" s="158"/>
      <c r="K12" s="315"/>
      <c r="L12" s="315"/>
      <c r="M12" s="315"/>
      <c r="N12" s="80" t="str">
        <f>IF(OR(H12&gt;G12,F12&gt;E12),"Die Versorgerwechsel sind in die Zu- bzw. Abgänge einzurechnen.",IF(M12&gt;L12,"Die Anzahl der verspäteten Endabrechnungen kann nicht größer sein als die Anzahl der Endabrechnungen.",""))</f>
        <v/>
      </c>
    </row>
    <row r="13" spans="1:16333" x14ac:dyDescent="0.25">
      <c r="A13" s="318"/>
      <c r="B13" s="329"/>
      <c r="C13" s="155" t="s">
        <v>89</v>
      </c>
      <c r="D13" s="159"/>
      <c r="E13" s="159"/>
      <c r="F13" s="159"/>
      <c r="G13" s="159"/>
      <c r="H13" s="159"/>
      <c r="I13" s="316"/>
      <c r="J13" s="159"/>
      <c r="K13" s="316"/>
      <c r="L13" s="316"/>
      <c r="M13" s="316"/>
      <c r="N13" s="80" t="str">
        <f>IF(OR(H13&gt;G13,F13&gt;E13),"Die Versorgerwechsel sind in die Zu- bzw. Abgänge einzurechnen.","")</f>
        <v/>
      </c>
    </row>
    <row r="14" spans="1:16333" x14ac:dyDescent="0.25">
      <c r="A14" s="318"/>
      <c r="B14" s="329"/>
      <c r="C14" s="119" t="s">
        <v>60</v>
      </c>
      <c r="D14" s="160"/>
      <c r="E14" s="160"/>
      <c r="F14" s="160"/>
      <c r="G14" s="160"/>
      <c r="H14" s="160"/>
      <c r="I14" s="317"/>
      <c r="J14" s="160"/>
      <c r="K14" s="317"/>
      <c r="L14" s="317"/>
      <c r="M14" s="317"/>
      <c r="N14" s="80" t="str">
        <f>IF(OR(H14&gt;G14,F14&gt;E14),"Die Versorgerwechsel sind in die Zu- bzw. Abgänge einzurechnen.","")</f>
        <v/>
      </c>
    </row>
    <row r="15" spans="1:16333" x14ac:dyDescent="0.25">
      <c r="A15" s="318"/>
      <c r="B15" s="312"/>
      <c r="C15" s="98" t="s">
        <v>86</v>
      </c>
      <c r="D15" s="111" t="str">
        <f>IF(SUM(D12:D14)&gt;0,SUM(D12:D14),"")</f>
        <v/>
      </c>
      <c r="E15" s="112" t="str">
        <f t="shared" ref="E15:M15" si="0">IF(SUM(E12:E14)&gt;0,SUM(E12:E14),"")</f>
        <v/>
      </c>
      <c r="F15" s="112" t="str">
        <f t="shared" si="0"/>
        <v/>
      </c>
      <c r="G15" s="156" t="str">
        <f t="shared" si="0"/>
        <v/>
      </c>
      <c r="H15" s="156" t="str">
        <f t="shared" si="0"/>
        <v/>
      </c>
      <c r="I15" s="112" t="str">
        <f t="shared" si="0"/>
        <v/>
      </c>
      <c r="J15" s="112" t="str">
        <f t="shared" si="0"/>
        <v/>
      </c>
      <c r="K15" s="112" t="str">
        <f t="shared" si="0"/>
        <v/>
      </c>
      <c r="L15" s="156" t="str">
        <f t="shared" si="0"/>
        <v/>
      </c>
      <c r="M15" s="156" t="str">
        <f t="shared" si="0"/>
        <v/>
      </c>
      <c r="N15" s="80"/>
    </row>
    <row r="16" spans="1:16333" ht="12.75" customHeight="1" x14ac:dyDescent="0.25">
      <c r="A16" s="263" t="s">
        <v>149</v>
      </c>
      <c r="B16" s="298" t="s">
        <v>168</v>
      </c>
      <c r="C16" s="118" t="s">
        <v>87</v>
      </c>
      <c r="D16" s="158"/>
      <c r="E16" s="158"/>
      <c r="F16" s="158"/>
      <c r="G16" s="158"/>
      <c r="H16" s="158"/>
      <c r="I16" s="315"/>
      <c r="J16" s="158"/>
      <c r="K16" s="315"/>
      <c r="L16" s="315"/>
      <c r="M16" s="315"/>
      <c r="N16" s="80" t="str">
        <f>IF(OR(H16&gt;G16,F16&gt;E16),"Die Versorgerwechsel sind in die Zu- bzw. Abgänge einzurechnen.",IF(M16&gt;L16,"Die Anzahl der verspäteten Endabrechnungen kann nicht größer sein als die Anzahl der Endabrechnungen",""))</f>
        <v/>
      </c>
    </row>
    <row r="17" spans="1:14" x14ac:dyDescent="0.25">
      <c r="A17" s="297"/>
      <c r="B17" s="329"/>
      <c r="C17" s="155" t="s">
        <v>150</v>
      </c>
      <c r="D17" s="159"/>
      <c r="E17" s="159"/>
      <c r="F17" s="159"/>
      <c r="G17" s="159"/>
      <c r="H17" s="159"/>
      <c r="I17" s="330"/>
      <c r="J17" s="159"/>
      <c r="K17" s="330"/>
      <c r="L17" s="330"/>
      <c r="M17" s="330"/>
      <c r="N17" s="80" t="str">
        <f t="shared" ref="N17:N23" si="1">IF(OR(H17&gt;G17,F17&gt;E17),"Die Versorgerwechsel sind in die Zu- bzw. Abgänge einzurechnen.","")</f>
        <v/>
      </c>
    </row>
    <row r="18" spans="1:14" x14ac:dyDescent="0.25">
      <c r="A18" s="297"/>
      <c r="B18" s="329"/>
      <c r="C18" s="155" t="s">
        <v>151</v>
      </c>
      <c r="D18" s="159"/>
      <c r="E18" s="159"/>
      <c r="F18" s="159"/>
      <c r="G18" s="159"/>
      <c r="H18" s="159"/>
      <c r="I18" s="330"/>
      <c r="J18" s="159"/>
      <c r="K18" s="330"/>
      <c r="L18" s="330"/>
      <c r="M18" s="330"/>
      <c r="N18" s="80" t="str">
        <f t="shared" si="1"/>
        <v/>
      </c>
    </row>
    <row r="19" spans="1:14" x14ac:dyDescent="0.25">
      <c r="A19" s="297"/>
      <c r="B19" s="329"/>
      <c r="C19" s="155" t="s">
        <v>152</v>
      </c>
      <c r="D19" s="159"/>
      <c r="E19" s="159"/>
      <c r="F19" s="159"/>
      <c r="G19" s="159"/>
      <c r="H19" s="159"/>
      <c r="I19" s="330"/>
      <c r="J19" s="159"/>
      <c r="K19" s="330"/>
      <c r="L19" s="330"/>
      <c r="M19" s="330"/>
      <c r="N19" s="80" t="str">
        <f t="shared" si="1"/>
        <v/>
      </c>
    </row>
    <row r="20" spans="1:14" x14ac:dyDescent="0.25">
      <c r="A20" s="297"/>
      <c r="B20" s="329"/>
      <c r="C20" s="155" t="s">
        <v>153</v>
      </c>
      <c r="D20" s="159"/>
      <c r="E20" s="159"/>
      <c r="F20" s="159"/>
      <c r="G20" s="159"/>
      <c r="H20" s="159"/>
      <c r="I20" s="330"/>
      <c r="J20" s="159"/>
      <c r="K20" s="330"/>
      <c r="L20" s="330"/>
      <c r="M20" s="330"/>
      <c r="N20" s="80" t="str">
        <f t="shared" si="1"/>
        <v/>
      </c>
    </row>
    <row r="21" spans="1:14" x14ac:dyDescent="0.25">
      <c r="A21" s="297"/>
      <c r="B21" s="329"/>
      <c r="C21" s="155" t="s">
        <v>154</v>
      </c>
      <c r="D21" s="159"/>
      <c r="E21" s="159"/>
      <c r="F21" s="159"/>
      <c r="G21" s="159"/>
      <c r="H21" s="159"/>
      <c r="I21" s="330"/>
      <c r="J21" s="159"/>
      <c r="K21" s="330"/>
      <c r="L21" s="330"/>
      <c r="M21" s="330"/>
      <c r="N21" s="80" t="str">
        <f t="shared" si="1"/>
        <v/>
      </c>
    </row>
    <row r="22" spans="1:14" x14ac:dyDescent="0.25">
      <c r="A22" s="297"/>
      <c r="B22" s="329"/>
      <c r="C22" s="155" t="s">
        <v>334</v>
      </c>
      <c r="D22" s="159"/>
      <c r="E22" s="159"/>
      <c r="F22" s="159"/>
      <c r="G22" s="159"/>
      <c r="H22" s="159"/>
      <c r="I22" s="330"/>
      <c r="J22" s="159"/>
      <c r="K22" s="330"/>
      <c r="L22" s="330"/>
      <c r="M22" s="330"/>
      <c r="N22" s="80" t="str">
        <f t="shared" si="1"/>
        <v/>
      </c>
    </row>
    <row r="23" spans="1:14" x14ac:dyDescent="0.25">
      <c r="A23" s="297"/>
      <c r="B23" s="329"/>
      <c r="C23" s="119" t="s">
        <v>320</v>
      </c>
      <c r="D23" s="159"/>
      <c r="E23" s="159"/>
      <c r="F23" s="159"/>
      <c r="G23" s="159"/>
      <c r="H23" s="159"/>
      <c r="I23" s="197"/>
      <c r="J23" s="159"/>
      <c r="K23" s="197"/>
      <c r="L23" s="195"/>
      <c r="M23" s="195"/>
      <c r="N23" s="80" t="str">
        <f t="shared" si="1"/>
        <v/>
      </c>
    </row>
    <row r="24" spans="1:14" x14ac:dyDescent="0.25">
      <c r="A24" s="297"/>
      <c r="B24" s="312"/>
      <c r="C24" s="82" t="s">
        <v>86</v>
      </c>
      <c r="D24" s="110" t="str">
        <f t="shared" ref="D24:M24" si="2">IF(SUM(D16:D23)&gt;0,SUM(D16:D23),"")</f>
        <v/>
      </c>
      <c r="E24" s="111" t="str">
        <f t="shared" si="2"/>
        <v/>
      </c>
      <c r="F24" s="111" t="str">
        <f t="shared" si="2"/>
        <v/>
      </c>
      <c r="G24" s="111" t="str">
        <f t="shared" si="2"/>
        <v/>
      </c>
      <c r="H24" s="111" t="str">
        <f t="shared" si="2"/>
        <v/>
      </c>
      <c r="I24" s="110" t="str">
        <f t="shared" si="2"/>
        <v/>
      </c>
      <c r="J24" s="110" t="str">
        <f t="shared" si="2"/>
        <v/>
      </c>
      <c r="K24" s="110" t="str">
        <f t="shared" si="2"/>
        <v/>
      </c>
      <c r="L24" s="111" t="str">
        <f t="shared" si="2"/>
        <v/>
      </c>
      <c r="M24" s="111" t="str">
        <f t="shared" si="2"/>
        <v/>
      </c>
      <c r="N24" s="80"/>
    </row>
    <row r="25" spans="1:14" ht="12.75" customHeight="1" x14ac:dyDescent="0.25">
      <c r="A25" s="297"/>
      <c r="B25" s="298" t="s">
        <v>167</v>
      </c>
      <c r="C25" s="118" t="s">
        <v>151</v>
      </c>
      <c r="D25" s="158"/>
      <c r="E25" s="158"/>
      <c r="F25" s="158"/>
      <c r="G25" s="158"/>
      <c r="H25" s="158"/>
      <c r="I25" s="316"/>
      <c r="J25" s="158"/>
      <c r="K25" s="316"/>
      <c r="L25" s="316"/>
      <c r="M25" s="316"/>
      <c r="N25" s="80" t="str">
        <f>IF(OR(H25&gt;G25,F25&gt;E25),"Die Versorgerwechsel sind in die Zu- bzw. Abgänge einzurechnen.",IF(M25&gt;L25,"Die Anzahl der verspäteten Endabrechnungen kann nicht größer sein als die Anzahl der Endabrechnungen",""))</f>
        <v/>
      </c>
    </row>
    <row r="26" spans="1:14" x14ac:dyDescent="0.25">
      <c r="A26" s="297"/>
      <c r="B26" s="329"/>
      <c r="C26" s="155" t="s">
        <v>152</v>
      </c>
      <c r="D26" s="159"/>
      <c r="E26" s="159"/>
      <c r="F26" s="159"/>
      <c r="G26" s="159"/>
      <c r="H26" s="159"/>
      <c r="I26" s="316"/>
      <c r="J26" s="159"/>
      <c r="K26" s="316"/>
      <c r="L26" s="316"/>
      <c r="M26" s="316"/>
      <c r="N26" s="80" t="str">
        <f>IF(OR(H26&gt;G26,F26&gt;E26),"Die Versorgerwechsel sind in die Zu- bzw. Abgänge einzurechnen.","")</f>
        <v/>
      </c>
    </row>
    <row r="27" spans="1:14" x14ac:dyDescent="0.25">
      <c r="A27" s="297"/>
      <c r="B27" s="329"/>
      <c r="C27" s="155" t="s">
        <v>153</v>
      </c>
      <c r="D27" s="159"/>
      <c r="E27" s="159"/>
      <c r="F27" s="159"/>
      <c r="G27" s="159"/>
      <c r="H27" s="159"/>
      <c r="I27" s="316"/>
      <c r="J27" s="159"/>
      <c r="K27" s="316"/>
      <c r="L27" s="316"/>
      <c r="M27" s="316"/>
      <c r="N27" s="80" t="str">
        <f>IF(OR(H27&gt;G27,F27&gt;E27),"Die Versorgerwechsel sind in die Zu- bzw. Abgänge einzurechnen.","")</f>
        <v/>
      </c>
    </row>
    <row r="28" spans="1:14" x14ac:dyDescent="0.25">
      <c r="A28" s="297"/>
      <c r="B28" s="329"/>
      <c r="C28" s="155" t="s">
        <v>154</v>
      </c>
      <c r="D28" s="159"/>
      <c r="E28" s="159"/>
      <c r="F28" s="159"/>
      <c r="G28" s="159"/>
      <c r="H28" s="159"/>
      <c r="I28" s="316"/>
      <c r="J28" s="159"/>
      <c r="K28" s="316"/>
      <c r="L28" s="316"/>
      <c r="M28" s="316"/>
      <c r="N28" s="80" t="str">
        <f>IF(OR(H28&gt;G28,F28&gt;E28),"Die Versorgerwechsel sind in die Zu- bzw. Abgänge einzurechnen.","")</f>
        <v/>
      </c>
    </row>
    <row r="29" spans="1:14" x14ac:dyDescent="0.25">
      <c r="A29" s="297"/>
      <c r="B29" s="329"/>
      <c r="C29" s="155" t="s">
        <v>334</v>
      </c>
      <c r="D29" s="159"/>
      <c r="E29" s="159"/>
      <c r="F29" s="159"/>
      <c r="G29" s="159"/>
      <c r="H29" s="159"/>
      <c r="I29" s="316"/>
      <c r="J29" s="159"/>
      <c r="K29" s="316"/>
      <c r="L29" s="316"/>
      <c r="M29" s="316"/>
      <c r="N29" s="80" t="str">
        <f>IF(OR(H29&gt;G29,F29&gt;E29),"Die Versorgerwechsel sind in die Zu- bzw. Abgänge einzurechnen.","")</f>
        <v/>
      </c>
    </row>
    <row r="30" spans="1:14" x14ac:dyDescent="0.25">
      <c r="A30" s="297"/>
      <c r="B30" s="329"/>
      <c r="C30" s="119" t="s">
        <v>320</v>
      </c>
      <c r="D30" s="159"/>
      <c r="E30" s="159"/>
      <c r="F30" s="159"/>
      <c r="G30" s="159"/>
      <c r="H30" s="159"/>
      <c r="I30" s="198"/>
      <c r="J30" s="159"/>
      <c r="K30" s="198"/>
      <c r="L30" s="194"/>
      <c r="M30" s="194"/>
      <c r="N30" s="80" t="str">
        <f>IF(OR(H30&gt;G30,F30&gt;E30),"Die Versorgerwechsel sind in die Zu- bzw. Abgänge einzurechnen.","")</f>
        <v/>
      </c>
    </row>
    <row r="31" spans="1:14" x14ac:dyDescent="0.25">
      <c r="A31" s="297"/>
      <c r="B31" s="312"/>
      <c r="C31" s="82" t="s">
        <v>86</v>
      </c>
      <c r="D31" s="110" t="str">
        <f t="shared" ref="D31:M31" si="3">IF(SUM(D25:D30)&gt;0,SUM(D25:D30),"")</f>
        <v/>
      </c>
      <c r="E31" s="111" t="str">
        <f t="shared" si="3"/>
        <v/>
      </c>
      <c r="F31" s="111" t="str">
        <f t="shared" si="3"/>
        <v/>
      </c>
      <c r="G31" s="111" t="str">
        <f t="shared" si="3"/>
        <v/>
      </c>
      <c r="H31" s="111" t="str">
        <f t="shared" si="3"/>
        <v/>
      </c>
      <c r="I31" s="110" t="str">
        <f t="shared" si="3"/>
        <v/>
      </c>
      <c r="J31" s="110" t="str">
        <f t="shared" si="3"/>
        <v/>
      </c>
      <c r="K31" s="110" t="str">
        <f t="shared" si="3"/>
        <v/>
      </c>
      <c r="L31" s="111" t="str">
        <f t="shared" si="3"/>
        <v/>
      </c>
      <c r="M31" s="111" t="str">
        <f t="shared" si="3"/>
        <v/>
      </c>
      <c r="N31" s="80"/>
    </row>
    <row r="32" spans="1:14" s="17" customFormat="1" ht="12.75" customHeight="1" x14ac:dyDescent="0.25">
      <c r="A32" s="304" t="s">
        <v>255</v>
      </c>
      <c r="B32" s="305"/>
      <c r="C32" s="306"/>
      <c r="D32" s="106" t="str">
        <f t="shared" ref="D32:M32" si="4">IF(SUM(D24,D15)&gt;0,SUM(D24,D15),"")</f>
        <v/>
      </c>
      <c r="E32" s="157" t="str">
        <f t="shared" si="4"/>
        <v/>
      </c>
      <c r="F32" s="157" t="str">
        <f t="shared" si="4"/>
        <v/>
      </c>
      <c r="G32" s="157" t="str">
        <f t="shared" si="4"/>
        <v/>
      </c>
      <c r="H32" s="157" t="str">
        <f t="shared" si="4"/>
        <v/>
      </c>
      <c r="I32" s="106" t="str">
        <f t="shared" si="4"/>
        <v/>
      </c>
      <c r="J32" s="106" t="str">
        <f t="shared" si="4"/>
        <v/>
      </c>
      <c r="K32" s="106" t="str">
        <f t="shared" si="4"/>
        <v/>
      </c>
      <c r="L32" s="157" t="str">
        <f t="shared" si="4"/>
        <v/>
      </c>
      <c r="M32" s="157" t="str">
        <f t="shared" si="4"/>
        <v/>
      </c>
    </row>
    <row r="33" spans="1:2" x14ac:dyDescent="0.25">
      <c r="A33" s="6"/>
    </row>
    <row r="34" spans="1:2" x14ac:dyDescent="0.25">
      <c r="A34" s="6"/>
    </row>
    <row r="35" spans="1:2" x14ac:dyDescent="0.25">
      <c r="A35" s="17" t="s">
        <v>156</v>
      </c>
    </row>
    <row r="36" spans="1:2" x14ac:dyDescent="0.25">
      <c r="A36" s="17" t="s">
        <v>157</v>
      </c>
    </row>
    <row r="37" spans="1:2" x14ac:dyDescent="0.25">
      <c r="A37" s="8"/>
      <c r="B37" s="9"/>
    </row>
    <row r="38" spans="1:2" x14ac:dyDescent="0.25">
      <c r="A38" s="9"/>
      <c r="B38" s="9"/>
    </row>
    <row r="39" spans="1:2" x14ac:dyDescent="0.25">
      <c r="A39" s="9"/>
      <c r="B39" s="9"/>
    </row>
  </sheetData>
  <sheetProtection algorithmName="SHA-512" hashValue="gQb0PusDoFHLLVXvj8RP1tIjkzWh3gRc2YAaACwJijkSIn4HkN7xEoHKDxaxQ0Wd+mPdAiE2k56d1C88l9TM+w==" saltValue="VTh2FUIkcIzQ1Ii3JOCYnQ==" spinCount="100000" sheet="1" formatCells="0" formatColumns="0" formatRows="0"/>
  <mergeCells count="24">
    <mergeCell ref="K16:K22"/>
    <mergeCell ref="K25:K29"/>
    <mergeCell ref="L16:L22"/>
    <mergeCell ref="L25:L29"/>
    <mergeCell ref="M16:M22"/>
    <mergeCell ref="M25:M29"/>
    <mergeCell ref="A32:C32"/>
    <mergeCell ref="B12:B15"/>
    <mergeCell ref="B16:B24"/>
    <mergeCell ref="I16:I22"/>
    <mergeCell ref="I25:I29"/>
    <mergeCell ref="B25:B31"/>
    <mergeCell ref="A16:A31"/>
    <mergeCell ref="K12:K14"/>
    <mergeCell ref="M12:M14"/>
    <mergeCell ref="I12:I14"/>
    <mergeCell ref="A12:A15"/>
    <mergeCell ref="A5:C5"/>
    <mergeCell ref="B6:C6"/>
    <mergeCell ref="A7:C7"/>
    <mergeCell ref="J9:M9"/>
    <mergeCell ref="D9:I9"/>
    <mergeCell ref="A9:C11"/>
    <mergeCell ref="L12:L14"/>
  </mergeCells>
  <conditionalFormatting sqref="D12">
    <cfRule type="expression" dxfId="35" priority="11">
      <formula>AND($J12&gt;0,$D12=0)</formula>
    </cfRule>
  </conditionalFormatting>
  <conditionalFormatting sqref="D13:D14">
    <cfRule type="expression" dxfId="34" priority="10">
      <formula>AND($J13&gt;0,$D13=0)</formula>
    </cfRule>
  </conditionalFormatting>
  <conditionalFormatting sqref="D16:D21">
    <cfRule type="expression" dxfId="33" priority="9">
      <formula>AND($J16&gt;0,$D16=0)</formula>
    </cfRule>
  </conditionalFormatting>
  <conditionalFormatting sqref="D25:D28">
    <cfRule type="expression" dxfId="32" priority="8">
      <formula>AND($J25&gt;0,$D25=0)</formula>
    </cfRule>
  </conditionalFormatting>
  <conditionalFormatting sqref="J12">
    <cfRule type="expression" dxfId="31" priority="7">
      <formula>AND($D12&gt;0,$J12=0)</formula>
    </cfRule>
  </conditionalFormatting>
  <conditionalFormatting sqref="J13:J14">
    <cfRule type="expression" dxfId="30" priority="6">
      <formula>AND($D13&gt;0,$J13=0)</formula>
    </cfRule>
  </conditionalFormatting>
  <conditionalFormatting sqref="J16:J23">
    <cfRule type="expression" dxfId="29" priority="5">
      <formula>AND($D16&gt;0,$J16=0)</formula>
    </cfRule>
  </conditionalFormatting>
  <conditionalFormatting sqref="J25:J30">
    <cfRule type="expression" dxfId="28" priority="4">
      <formula>AND($D25&gt;0,$J25=0)</formula>
    </cfRule>
  </conditionalFormatting>
  <conditionalFormatting sqref="D29">
    <cfRule type="expression" dxfId="27" priority="3">
      <formula>AND($J29&gt;0,$D29=0)</formula>
    </cfRule>
  </conditionalFormatting>
  <conditionalFormatting sqref="D22">
    <cfRule type="expression" dxfId="26" priority="2">
      <formula>AND($J22&gt;0,$D22=0)</formula>
    </cfRule>
  </conditionalFormatting>
  <conditionalFormatting sqref="D23">
    <cfRule type="expression" dxfId="25" priority="1">
      <formula>AND($J23&gt;0,$D23=0)</formula>
    </cfRule>
  </conditionalFormatting>
  <pageMargins left="0.78740157499999996" right="0.78740157499999996" top="0.984251969" bottom="0.984251969" header="0.4921259845" footer="0.4921259845"/>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Normal="100" workbookViewId="0"/>
  </sheetViews>
  <sheetFormatPr baseColWidth="10" defaultColWidth="10.6328125" defaultRowHeight="12.5" x14ac:dyDescent="0.25"/>
  <cols>
    <col min="1" max="1" width="39.90625" style="17" bestFit="1" customWidth="1"/>
    <col min="2" max="14" width="15.6328125" style="17" customWidth="1"/>
    <col min="15" max="16384" width="10.6328125" style="17"/>
  </cols>
  <sheetData>
    <row r="1" spans="1:12" x14ac:dyDescent="0.25">
      <c r="A1" s="10"/>
    </row>
    <row r="2" spans="1:12" ht="20.149999999999999" customHeight="1" x14ac:dyDescent="0.25">
      <c r="A2" s="10"/>
      <c r="B2" s="10"/>
    </row>
    <row r="3" spans="1:12" ht="20.149999999999999" customHeight="1" x14ac:dyDescent="0.25">
      <c r="A3" s="10"/>
      <c r="B3" s="10"/>
      <c r="C3" s="10"/>
    </row>
    <row r="4" spans="1:12" x14ac:dyDescent="0.25">
      <c r="A4" s="19" t="s">
        <v>0</v>
      </c>
      <c r="B4" s="13"/>
      <c r="C4" s="13"/>
      <c r="F4" s="114" t="str">
        <f>IF(SUM(JJ_Abg!D14)&lt;&gt;SUM(JJ_Netzgebiet!B33),"Unterschiedliche Abgabemengen bei Haushalten! (Größenklassen &lt;&gt; Netzgebiete)","")</f>
        <v/>
      </c>
      <c r="G4" s="114"/>
      <c r="K4" s="114"/>
    </row>
    <row r="5" spans="1:12" ht="12.75" customHeight="1" x14ac:dyDescent="0.25">
      <c r="A5" s="135" t="str">
        <f>"Jahreserhebung "&amp;U!A10&amp;" "&amp;U!B11</f>
        <v>Jahreserhebung Gasversorger 2022</v>
      </c>
      <c r="B5" s="153"/>
      <c r="C5" s="136"/>
      <c r="D5" s="136"/>
      <c r="E5" s="137"/>
      <c r="F5" s="114" t="str">
        <f>IF(SUM(JJ_Abg!D23)&lt;&gt;SUM(JJ_Netzgebiet!F33),"Unterschiedliche Abgabemengen bei Nicht-Haushalten! (Größenklassen &lt;&gt; Netzgebiete)","")</f>
        <v/>
      </c>
      <c r="I5" s="114"/>
      <c r="K5" s="81" t="str">
        <f>IF(SUM(JJ_Abg!D14)&lt;&gt;SUM(JJ_Netzgebiet!B33),"Unterschiedliche Angaben bei Haushalten!","")</f>
        <v/>
      </c>
    </row>
    <row r="6" spans="1:12" ht="15.5" x14ac:dyDescent="0.25">
      <c r="A6" s="152" t="s">
        <v>5</v>
      </c>
      <c r="B6" s="331" t="str">
        <f>IF(U!$B$12&lt;&gt;"",U!$B$12,"")</f>
        <v/>
      </c>
      <c r="C6" s="332"/>
      <c r="D6" s="332"/>
      <c r="E6" s="333"/>
      <c r="F6" s="114" t="str">
        <f>IF(SUM(JJ_Anz!D15)&lt;&gt;SUM(JJ_Netzgebiet!C33),"Unterschiedliche Anzahl Zählpunkte bei Haushalten! (Größenklassen &lt;&gt; Netzgebiete)","")</f>
        <v/>
      </c>
      <c r="K6" s="81"/>
    </row>
    <row r="7" spans="1:12" ht="15.5" x14ac:dyDescent="0.25">
      <c r="A7" s="135" t="s">
        <v>290</v>
      </c>
      <c r="B7" s="153"/>
      <c r="C7" s="136"/>
      <c r="D7" s="136"/>
      <c r="E7" s="137"/>
      <c r="F7" s="114" t="str">
        <f>IF(SUM(JJ_Anz!D24)&lt;&gt;SUM(JJ_Netzgebiet!G33),"Unterschiedliche Anzahl Zählpunkt bei Nicht-Haushalten! (Größenklassen &lt;&gt; Netzgebiete)","")</f>
        <v/>
      </c>
    </row>
    <row r="8" spans="1:12" ht="21.75" customHeight="1" x14ac:dyDescent="0.25">
      <c r="A8" s="334" t="s">
        <v>284</v>
      </c>
      <c r="B8" s="337" t="s">
        <v>148</v>
      </c>
      <c r="C8" s="338"/>
      <c r="D8" s="338"/>
      <c r="E8" s="339"/>
      <c r="F8" s="337" t="s">
        <v>286</v>
      </c>
      <c r="G8" s="338"/>
      <c r="H8" s="338"/>
      <c r="I8" s="339"/>
      <c r="J8" s="337" t="s">
        <v>255</v>
      </c>
      <c r="K8" s="338"/>
      <c r="L8" s="339"/>
    </row>
    <row r="9" spans="1:12" ht="21.75" customHeight="1" x14ac:dyDescent="0.25">
      <c r="A9" s="335"/>
      <c r="B9" s="340" t="s">
        <v>162</v>
      </c>
      <c r="C9" s="341"/>
      <c r="D9" s="341"/>
      <c r="E9" s="342"/>
      <c r="F9" s="340" t="s">
        <v>162</v>
      </c>
      <c r="G9" s="341"/>
      <c r="H9" s="341"/>
      <c r="I9" s="342"/>
      <c r="J9" s="340" t="s">
        <v>162</v>
      </c>
      <c r="K9" s="341"/>
      <c r="L9" s="342"/>
    </row>
    <row r="10" spans="1:12" ht="49.5" customHeight="1" x14ac:dyDescent="0.25">
      <c r="A10" s="336"/>
      <c r="B10" s="33" t="s">
        <v>179</v>
      </c>
      <c r="C10" s="34" t="s">
        <v>258</v>
      </c>
      <c r="D10" s="34" t="s">
        <v>263</v>
      </c>
      <c r="E10" s="36" t="s">
        <v>287</v>
      </c>
      <c r="F10" s="34" t="s">
        <v>179</v>
      </c>
      <c r="G10" s="34" t="s">
        <v>258</v>
      </c>
      <c r="H10" s="34" t="s">
        <v>263</v>
      </c>
      <c r="I10" s="36" t="s">
        <v>287</v>
      </c>
      <c r="J10" s="34" t="s">
        <v>179</v>
      </c>
      <c r="K10" s="34" t="s">
        <v>258</v>
      </c>
      <c r="L10" s="34" t="s">
        <v>263</v>
      </c>
    </row>
    <row r="11" spans="1:12" x14ac:dyDescent="0.25">
      <c r="A11" s="150" t="s">
        <v>285</v>
      </c>
      <c r="B11" s="33" t="s">
        <v>88</v>
      </c>
      <c r="C11" s="34" t="s">
        <v>158</v>
      </c>
      <c r="D11" s="33" t="s">
        <v>158</v>
      </c>
      <c r="E11" s="79" t="s">
        <v>240</v>
      </c>
      <c r="F11" s="33" t="s">
        <v>88</v>
      </c>
      <c r="G11" s="34" t="s">
        <v>158</v>
      </c>
      <c r="H11" s="33" t="s">
        <v>158</v>
      </c>
      <c r="I11" s="79" t="s">
        <v>240</v>
      </c>
      <c r="J11" s="33" t="s">
        <v>88</v>
      </c>
      <c r="K11" s="34" t="s">
        <v>158</v>
      </c>
      <c r="L11" s="33" t="s">
        <v>158</v>
      </c>
    </row>
    <row r="12" spans="1:12" ht="12.75" customHeight="1" x14ac:dyDescent="0.25">
      <c r="A12" s="147" t="s">
        <v>396</v>
      </c>
      <c r="B12" s="101"/>
      <c r="C12" s="158"/>
      <c r="D12" s="158"/>
      <c r="E12" s="190" t="str">
        <f>IF(SUM(C12)&gt;0,JJ_Netzgebiet!B12/C12,"")</f>
        <v/>
      </c>
      <c r="F12" s="101"/>
      <c r="G12" s="158"/>
      <c r="H12" s="158"/>
      <c r="I12" s="190" t="str">
        <f>IF(SUM(G12)&gt;0,JJ_Netzgebiet!F12/G12,"")</f>
        <v/>
      </c>
      <c r="J12" s="161" t="str">
        <f>IF(SUM(B12,F12)&gt;0,SUM(B12,F12),"")</f>
        <v/>
      </c>
      <c r="K12" s="162" t="str">
        <f t="shared" ref="K12:K33" si="0">IF(SUM(C12,G12)&gt;0,SUM(C12,G12),"")</f>
        <v/>
      </c>
      <c r="L12" s="162" t="str">
        <f t="shared" ref="L12:L33" si="1">IF(SUM(D12,H12)&gt;0,SUM(D12,H12),"")</f>
        <v/>
      </c>
    </row>
    <row r="13" spans="1:12" ht="12.75" customHeight="1" x14ac:dyDescent="0.25">
      <c r="A13" s="148" t="s">
        <v>104</v>
      </c>
      <c r="B13" s="102"/>
      <c r="C13" s="159"/>
      <c r="D13" s="159"/>
      <c r="E13" s="191" t="str">
        <f>IF(SUM(C13)&gt;0,JJ_Netzgebiet!B13/C13,"")</f>
        <v/>
      </c>
      <c r="F13" s="102"/>
      <c r="G13" s="159"/>
      <c r="H13" s="159"/>
      <c r="I13" s="191" t="str">
        <f>IF(SUM(G13)&gt;0,JJ_Netzgebiet!F13/G13,"")</f>
        <v/>
      </c>
      <c r="J13" s="163" t="str">
        <f t="shared" ref="J13:J33" si="2">IF(SUM(B13,F13)&gt;0,SUM(B13,F13),"")</f>
        <v/>
      </c>
      <c r="K13" s="164" t="str">
        <f t="shared" si="0"/>
        <v/>
      </c>
      <c r="L13" s="164" t="str">
        <f t="shared" si="1"/>
        <v/>
      </c>
    </row>
    <row r="14" spans="1:12" ht="12.75" customHeight="1" x14ac:dyDescent="0.25">
      <c r="A14" s="148" t="s">
        <v>16</v>
      </c>
      <c r="B14" s="102"/>
      <c r="C14" s="159"/>
      <c r="D14" s="159"/>
      <c r="E14" s="191" t="str">
        <f>IF(SUM(C14)&gt;0,JJ_Netzgebiet!B14/C14,"")</f>
        <v/>
      </c>
      <c r="F14" s="102"/>
      <c r="G14" s="159"/>
      <c r="H14" s="159"/>
      <c r="I14" s="191" t="str">
        <f>IF(SUM(G14)&gt;0,JJ_Netzgebiet!F14/G14,"")</f>
        <v/>
      </c>
      <c r="J14" s="163" t="str">
        <f t="shared" si="2"/>
        <v/>
      </c>
      <c r="K14" s="164" t="str">
        <f t="shared" si="0"/>
        <v/>
      </c>
      <c r="L14" s="164" t="str">
        <f t="shared" si="1"/>
        <v/>
      </c>
    </row>
    <row r="15" spans="1:12" ht="12.75" customHeight="1" x14ac:dyDescent="0.25">
      <c r="A15" s="148" t="s">
        <v>105</v>
      </c>
      <c r="B15" s="102"/>
      <c r="C15" s="159"/>
      <c r="D15" s="159"/>
      <c r="E15" s="191" t="str">
        <f>IF(SUM(C15)&gt;0,JJ_Netzgebiet!B15/C15,"")</f>
        <v/>
      </c>
      <c r="F15" s="102"/>
      <c r="G15" s="159"/>
      <c r="H15" s="159"/>
      <c r="I15" s="191" t="str">
        <f>IF(SUM(G15)&gt;0,JJ_Netzgebiet!F15/G15,"")</f>
        <v/>
      </c>
      <c r="J15" s="163" t="str">
        <f t="shared" si="2"/>
        <v/>
      </c>
      <c r="K15" s="164" t="str">
        <f t="shared" si="0"/>
        <v/>
      </c>
      <c r="L15" s="164" t="str">
        <f t="shared" si="1"/>
        <v/>
      </c>
    </row>
    <row r="16" spans="1:12" ht="12.75" customHeight="1" x14ac:dyDescent="0.25">
      <c r="A16" s="148" t="s">
        <v>146</v>
      </c>
      <c r="B16" s="102"/>
      <c r="C16" s="159"/>
      <c r="D16" s="159"/>
      <c r="E16" s="191" t="str">
        <f>IF(SUM(C16)&gt;0,JJ_Netzgebiet!B16/C16,"")</f>
        <v/>
      </c>
      <c r="F16" s="102"/>
      <c r="G16" s="159"/>
      <c r="H16" s="159"/>
      <c r="I16" s="191" t="str">
        <f>IF(SUM(G16)&gt;0,JJ_Netzgebiet!F16/G16,"")</f>
        <v/>
      </c>
      <c r="J16" s="163" t="str">
        <f t="shared" si="2"/>
        <v/>
      </c>
      <c r="K16" s="164" t="str">
        <f t="shared" si="0"/>
        <v/>
      </c>
      <c r="L16" s="164" t="str">
        <f t="shared" si="1"/>
        <v/>
      </c>
    </row>
    <row r="17" spans="1:12" ht="12.75" customHeight="1" x14ac:dyDescent="0.25">
      <c r="A17" s="148" t="s">
        <v>397</v>
      </c>
      <c r="B17" s="102"/>
      <c r="C17" s="159"/>
      <c r="D17" s="159"/>
      <c r="E17" s="191" t="str">
        <f>IF(SUM(C17)&gt;0,JJ_Netzgebiet!B17/C17,"")</f>
        <v/>
      </c>
      <c r="F17" s="102"/>
      <c r="G17" s="159"/>
      <c r="H17" s="159"/>
      <c r="I17" s="191" t="str">
        <f>IF(SUM(G17)&gt;0,JJ_Netzgebiet!F17/G17,"")</f>
        <v/>
      </c>
      <c r="J17" s="163" t="str">
        <f t="shared" si="2"/>
        <v/>
      </c>
      <c r="K17" s="164" t="str">
        <f t="shared" si="0"/>
        <v/>
      </c>
      <c r="L17" s="164" t="str">
        <f t="shared" si="1"/>
        <v/>
      </c>
    </row>
    <row r="18" spans="1:12" ht="12.75" customHeight="1" x14ac:dyDescent="0.25">
      <c r="A18" s="148" t="s">
        <v>106</v>
      </c>
      <c r="B18" s="102"/>
      <c r="C18" s="159"/>
      <c r="D18" s="159"/>
      <c r="E18" s="191" t="str">
        <f>IF(SUM(C18)&gt;0,JJ_Netzgebiet!B18/C18,"")</f>
        <v/>
      </c>
      <c r="F18" s="102"/>
      <c r="G18" s="159"/>
      <c r="H18" s="159"/>
      <c r="I18" s="191" t="str">
        <f>IF(SUM(G18)&gt;0,JJ_Netzgebiet!F18/G18,"")</f>
        <v/>
      </c>
      <c r="J18" s="163" t="str">
        <f t="shared" si="2"/>
        <v/>
      </c>
      <c r="K18" s="164" t="str">
        <f t="shared" si="0"/>
        <v/>
      </c>
      <c r="L18" s="164" t="str">
        <f t="shared" si="1"/>
        <v/>
      </c>
    </row>
    <row r="19" spans="1:12" ht="12.75" customHeight="1" x14ac:dyDescent="0.25">
      <c r="A19" s="148" t="s">
        <v>107</v>
      </c>
      <c r="B19" s="102"/>
      <c r="C19" s="159"/>
      <c r="D19" s="159"/>
      <c r="E19" s="191" t="str">
        <f>IF(SUM(C19)&gt;0,JJ_Netzgebiet!B19/C19,"")</f>
        <v/>
      </c>
      <c r="F19" s="102"/>
      <c r="G19" s="159"/>
      <c r="H19" s="159"/>
      <c r="I19" s="191" t="str">
        <f>IF(SUM(G19)&gt;0,JJ_Netzgebiet!F19/G19,"")</f>
        <v/>
      </c>
      <c r="J19" s="163" t="str">
        <f t="shared" si="2"/>
        <v/>
      </c>
      <c r="K19" s="164" t="str">
        <f t="shared" si="0"/>
        <v/>
      </c>
      <c r="L19" s="164" t="str">
        <f t="shared" si="1"/>
        <v/>
      </c>
    </row>
    <row r="20" spans="1:12" ht="12.75" customHeight="1" x14ac:dyDescent="0.25">
      <c r="A20" s="148" t="s">
        <v>108</v>
      </c>
      <c r="B20" s="102"/>
      <c r="C20" s="159"/>
      <c r="D20" s="159"/>
      <c r="E20" s="191" t="str">
        <f>IF(SUM(C20)&gt;0,JJ_Netzgebiet!B20/C20,"")</f>
        <v/>
      </c>
      <c r="F20" s="102"/>
      <c r="G20" s="159"/>
      <c r="H20" s="159"/>
      <c r="I20" s="191" t="str">
        <f>IF(SUM(G20)&gt;0,JJ_Netzgebiet!F20/G20,"")</f>
        <v/>
      </c>
      <c r="J20" s="163" t="str">
        <f t="shared" si="2"/>
        <v/>
      </c>
      <c r="K20" s="164" t="str">
        <f t="shared" si="0"/>
        <v/>
      </c>
      <c r="L20" s="164" t="str">
        <f t="shared" si="1"/>
        <v/>
      </c>
    </row>
    <row r="21" spans="1:12" ht="12.75" customHeight="1" x14ac:dyDescent="0.25">
      <c r="A21" s="148" t="s">
        <v>398</v>
      </c>
      <c r="B21" s="102"/>
      <c r="C21" s="159"/>
      <c r="D21" s="159"/>
      <c r="E21" s="191" t="str">
        <f>IF(SUM(C21)&gt;0,JJ_Netzgebiet!B21/C21,"")</f>
        <v/>
      </c>
      <c r="F21" s="102"/>
      <c r="G21" s="159"/>
      <c r="H21" s="159"/>
      <c r="I21" s="191" t="str">
        <f>IF(SUM(G21)&gt;0,JJ_Netzgebiet!F21/G21,"")</f>
        <v/>
      </c>
      <c r="J21" s="163" t="str">
        <f t="shared" si="2"/>
        <v/>
      </c>
      <c r="K21" s="164" t="str">
        <f t="shared" si="0"/>
        <v/>
      </c>
      <c r="L21" s="164" t="str">
        <f t="shared" si="1"/>
        <v/>
      </c>
    </row>
    <row r="22" spans="1:12" ht="12.75" customHeight="1" x14ac:dyDescent="0.25">
      <c r="A22" s="148" t="s">
        <v>399</v>
      </c>
      <c r="B22" s="102"/>
      <c r="C22" s="159"/>
      <c r="D22" s="159"/>
      <c r="E22" s="191" t="str">
        <f>IF(SUM(C22)&gt;0,JJ_Netzgebiet!B22/C22,"")</f>
        <v/>
      </c>
      <c r="F22" s="102"/>
      <c r="G22" s="159"/>
      <c r="H22" s="159"/>
      <c r="I22" s="191" t="str">
        <f>IF(SUM(G22)&gt;0,JJ_Netzgebiet!F22/G22,"")</f>
        <v/>
      </c>
      <c r="J22" s="163" t="str">
        <f t="shared" si="2"/>
        <v/>
      </c>
      <c r="K22" s="164" t="str">
        <f t="shared" si="0"/>
        <v/>
      </c>
      <c r="L22" s="164" t="str">
        <f t="shared" si="1"/>
        <v/>
      </c>
    </row>
    <row r="23" spans="1:12" ht="12.75" customHeight="1" x14ac:dyDescent="0.25">
      <c r="A23" s="148" t="s">
        <v>114</v>
      </c>
      <c r="B23" s="102"/>
      <c r="C23" s="159"/>
      <c r="D23" s="159"/>
      <c r="E23" s="191" t="str">
        <f>IF(SUM(C23)&gt;0,JJ_Netzgebiet!B23/C23,"")</f>
        <v/>
      </c>
      <c r="F23" s="102"/>
      <c r="G23" s="159"/>
      <c r="H23" s="159"/>
      <c r="I23" s="191" t="str">
        <f>IF(SUM(G23)&gt;0,JJ_Netzgebiet!F23/G23,"")</f>
        <v/>
      </c>
      <c r="J23" s="163" t="str">
        <f t="shared" si="2"/>
        <v/>
      </c>
      <c r="K23" s="164" t="str">
        <f t="shared" si="0"/>
        <v/>
      </c>
      <c r="L23" s="164" t="str">
        <f t="shared" si="1"/>
        <v/>
      </c>
    </row>
    <row r="24" spans="1:12" ht="12.75" customHeight="1" x14ac:dyDescent="0.25">
      <c r="A24" s="148" t="s">
        <v>147</v>
      </c>
      <c r="B24" s="102"/>
      <c r="C24" s="159"/>
      <c r="D24" s="159"/>
      <c r="E24" s="191" t="str">
        <f>IF(SUM(C24)&gt;0,JJ_Netzgebiet!B24/C24,"")</f>
        <v/>
      </c>
      <c r="F24" s="102"/>
      <c r="G24" s="159"/>
      <c r="H24" s="159"/>
      <c r="I24" s="191" t="str">
        <f>IF(SUM(G24)&gt;0,JJ_Netzgebiet!F24/G24,"")</f>
        <v/>
      </c>
      <c r="J24" s="163" t="str">
        <f t="shared" si="2"/>
        <v/>
      </c>
      <c r="K24" s="164" t="str">
        <f t="shared" si="0"/>
        <v/>
      </c>
      <c r="L24" s="164" t="str">
        <f t="shared" si="1"/>
        <v/>
      </c>
    </row>
    <row r="25" spans="1:12" ht="12.75" customHeight="1" x14ac:dyDescent="0.25">
      <c r="A25" s="148" t="s">
        <v>109</v>
      </c>
      <c r="B25" s="102"/>
      <c r="C25" s="159"/>
      <c r="D25" s="159"/>
      <c r="E25" s="191" t="str">
        <f>IF(SUM(C25)&gt;0,JJ_Netzgebiet!B25/C25,"")</f>
        <v/>
      </c>
      <c r="F25" s="102"/>
      <c r="G25" s="159"/>
      <c r="H25" s="159"/>
      <c r="I25" s="191" t="str">
        <f>IF(SUM(G25)&gt;0,JJ_Netzgebiet!F25/G25,"")</f>
        <v/>
      </c>
      <c r="J25" s="163" t="str">
        <f t="shared" si="2"/>
        <v/>
      </c>
      <c r="K25" s="164" t="str">
        <f t="shared" si="0"/>
        <v/>
      </c>
      <c r="L25" s="164" t="str">
        <f t="shared" si="1"/>
        <v/>
      </c>
    </row>
    <row r="26" spans="1:12" ht="12.75" customHeight="1" x14ac:dyDescent="0.25">
      <c r="A26" s="148" t="s">
        <v>110</v>
      </c>
      <c r="B26" s="102"/>
      <c r="C26" s="159"/>
      <c r="D26" s="159"/>
      <c r="E26" s="191" t="str">
        <f>IF(SUM(C26)&gt;0,JJ_Netzgebiet!B26/C26,"")</f>
        <v/>
      </c>
      <c r="F26" s="102"/>
      <c r="G26" s="159"/>
      <c r="H26" s="159"/>
      <c r="I26" s="191" t="str">
        <f>IF(SUM(G26)&gt;0,JJ_Netzgebiet!F26/G26,"")</f>
        <v/>
      </c>
      <c r="J26" s="163" t="str">
        <f t="shared" si="2"/>
        <v/>
      </c>
      <c r="K26" s="164" t="str">
        <f t="shared" si="0"/>
        <v/>
      </c>
      <c r="L26" s="164" t="str">
        <f t="shared" si="1"/>
        <v/>
      </c>
    </row>
    <row r="27" spans="1:12" ht="12.75" customHeight="1" x14ac:dyDescent="0.25">
      <c r="A27" s="148" t="s">
        <v>39</v>
      </c>
      <c r="B27" s="102"/>
      <c r="C27" s="159"/>
      <c r="D27" s="159"/>
      <c r="E27" s="191" t="str">
        <f>IF(SUM(C27)&gt;0,JJ_Netzgebiet!B27/C27,"")</f>
        <v/>
      </c>
      <c r="F27" s="102"/>
      <c r="G27" s="159"/>
      <c r="H27" s="159"/>
      <c r="I27" s="191" t="str">
        <f>IF(SUM(G27)&gt;0,JJ_Netzgebiet!F27/G27,"")</f>
        <v/>
      </c>
      <c r="J27" s="163" t="str">
        <f t="shared" si="2"/>
        <v/>
      </c>
      <c r="K27" s="164" t="str">
        <f t="shared" si="0"/>
        <v/>
      </c>
      <c r="L27" s="164" t="str">
        <f t="shared" si="1"/>
        <v/>
      </c>
    </row>
    <row r="28" spans="1:12" ht="12.75" customHeight="1" x14ac:dyDescent="0.25">
      <c r="A28" s="148" t="s">
        <v>41</v>
      </c>
      <c r="B28" s="102"/>
      <c r="C28" s="159"/>
      <c r="D28" s="159"/>
      <c r="E28" s="191" t="str">
        <f>IF(SUM(C28)&gt;0,JJ_Netzgebiet!B28/C28,"")</f>
        <v/>
      </c>
      <c r="F28" s="102"/>
      <c r="G28" s="159"/>
      <c r="H28" s="159"/>
      <c r="I28" s="191" t="str">
        <f>IF(SUM(G28)&gt;0,JJ_Netzgebiet!F28/G28,"")</f>
        <v/>
      </c>
      <c r="J28" s="163" t="str">
        <f t="shared" si="2"/>
        <v/>
      </c>
      <c r="K28" s="164" t="str">
        <f t="shared" si="0"/>
        <v/>
      </c>
      <c r="L28" s="164" t="str">
        <f t="shared" si="1"/>
        <v/>
      </c>
    </row>
    <row r="29" spans="1:12" ht="12.75" customHeight="1" x14ac:dyDescent="0.25">
      <c r="A29" s="148" t="s">
        <v>43</v>
      </c>
      <c r="B29" s="102"/>
      <c r="C29" s="159"/>
      <c r="D29" s="159"/>
      <c r="E29" s="191" t="str">
        <f>IF(SUM(C29)&gt;0,JJ_Netzgebiet!B29/C29,"")</f>
        <v/>
      </c>
      <c r="F29" s="102"/>
      <c r="G29" s="159"/>
      <c r="H29" s="159"/>
      <c r="I29" s="191" t="str">
        <f>IF(SUM(G29)&gt;0,JJ_Netzgebiet!F29/G29,"")</f>
        <v/>
      </c>
      <c r="J29" s="163" t="str">
        <f t="shared" si="2"/>
        <v/>
      </c>
      <c r="K29" s="164" t="str">
        <f t="shared" si="0"/>
        <v/>
      </c>
      <c r="L29" s="164" t="str">
        <f t="shared" si="1"/>
        <v/>
      </c>
    </row>
    <row r="30" spans="1:12" ht="12.75" customHeight="1" x14ac:dyDescent="0.25">
      <c r="A30" s="148" t="s">
        <v>49</v>
      </c>
      <c r="B30" s="102"/>
      <c r="C30" s="159"/>
      <c r="D30" s="159"/>
      <c r="E30" s="191" t="str">
        <f>IF(SUM(C30)&gt;0,JJ_Netzgebiet!B30/C30,"")</f>
        <v/>
      </c>
      <c r="F30" s="102"/>
      <c r="G30" s="159"/>
      <c r="H30" s="159"/>
      <c r="I30" s="191" t="str">
        <f>IF(SUM(G30)&gt;0,JJ_Netzgebiet!F30/G30,"")</f>
        <v/>
      </c>
      <c r="J30" s="163" t="str">
        <f t="shared" si="2"/>
        <v/>
      </c>
      <c r="K30" s="164" t="str">
        <f t="shared" si="0"/>
        <v/>
      </c>
      <c r="L30" s="164" t="str">
        <f t="shared" si="1"/>
        <v/>
      </c>
    </row>
    <row r="31" spans="1:12" ht="12.75" customHeight="1" x14ac:dyDescent="0.25">
      <c r="A31" s="148" t="s">
        <v>115</v>
      </c>
      <c r="B31" s="102"/>
      <c r="C31" s="159"/>
      <c r="D31" s="159"/>
      <c r="E31" s="191" t="str">
        <f>IF(SUM(C31)&gt;0,JJ_Netzgebiet!B31/C31,"")</f>
        <v/>
      </c>
      <c r="F31" s="102"/>
      <c r="G31" s="159"/>
      <c r="H31" s="159"/>
      <c r="I31" s="191" t="str">
        <f>IF(SUM(G31)&gt;0,JJ_Netzgebiet!F31/G31,"")</f>
        <v/>
      </c>
      <c r="J31" s="163" t="str">
        <f t="shared" si="2"/>
        <v/>
      </c>
      <c r="K31" s="164" t="str">
        <f t="shared" si="0"/>
        <v/>
      </c>
      <c r="L31" s="164" t="str">
        <f t="shared" si="1"/>
        <v/>
      </c>
    </row>
    <row r="32" spans="1:12" ht="12.75" customHeight="1" x14ac:dyDescent="0.25">
      <c r="A32" s="149" t="s">
        <v>116</v>
      </c>
      <c r="B32" s="103"/>
      <c r="C32" s="160"/>
      <c r="D32" s="160"/>
      <c r="E32" s="192" t="str">
        <f>IF(SUM(C32)&gt;0,JJ_Netzgebiet!B32/C32,"")</f>
        <v/>
      </c>
      <c r="F32" s="103"/>
      <c r="G32" s="160"/>
      <c r="H32" s="160"/>
      <c r="I32" s="192" t="str">
        <f>IF(SUM(G32)&gt;0,JJ_Netzgebiet!F32/G32,"")</f>
        <v/>
      </c>
      <c r="J32" s="165" t="str">
        <f t="shared" si="2"/>
        <v/>
      </c>
      <c r="K32" s="166" t="str">
        <f t="shared" si="0"/>
        <v/>
      </c>
      <c r="L32" s="166" t="str">
        <f t="shared" si="1"/>
        <v/>
      </c>
    </row>
    <row r="33" spans="1:12" ht="12.75" customHeight="1" x14ac:dyDescent="0.25">
      <c r="A33" s="138" t="s">
        <v>86</v>
      </c>
      <c r="B33" s="139" t="str">
        <f>IF(SUM(B12:B32)&gt;0,SUM(B12:B32),"")</f>
        <v/>
      </c>
      <c r="C33" s="140" t="str">
        <f t="shared" ref="C33:D33" si="3">IF(SUM(C12:C32)&gt;0,SUM(C12:C32),"")</f>
        <v/>
      </c>
      <c r="D33" s="140" t="str">
        <f t="shared" si="3"/>
        <v/>
      </c>
      <c r="E33" s="193" t="str">
        <f>IF(SUM(C33)&gt;0,JJ_Netzgebiet!B33/C33,"")</f>
        <v/>
      </c>
      <c r="F33" s="139" t="str">
        <f>IF(SUM(F12:F32)&gt;0,SUM(F12:F32),"")</f>
        <v/>
      </c>
      <c r="G33" s="140" t="str">
        <f t="shared" ref="G33" si="4">IF(SUM(G12:G32)&gt;0,SUM(G12:G32),"")</f>
        <v/>
      </c>
      <c r="H33" s="140" t="str">
        <f t="shared" ref="H33" si="5">IF(SUM(H12:H32)&gt;0,SUM(H12:H32),"")</f>
        <v/>
      </c>
      <c r="I33" s="193" t="str">
        <f>IF(SUM(G33)&gt;0,JJ_Netzgebiet!F33/G33,"")</f>
        <v/>
      </c>
      <c r="J33" s="139" t="str">
        <f t="shared" si="2"/>
        <v/>
      </c>
      <c r="K33" s="140" t="str">
        <f t="shared" si="0"/>
        <v/>
      </c>
      <c r="L33" s="140" t="str">
        <f t="shared" si="1"/>
        <v/>
      </c>
    </row>
    <row r="34" spans="1:12" x14ac:dyDescent="0.25">
      <c r="A34" s="277" t="s">
        <v>302</v>
      </c>
      <c r="B34" s="236"/>
      <c r="C34" s="236"/>
    </row>
    <row r="35" spans="1:12" x14ac:dyDescent="0.25">
      <c r="A35" s="236"/>
      <c r="B35" s="236"/>
      <c r="C35" s="236"/>
    </row>
    <row r="36" spans="1:12" x14ac:dyDescent="0.25">
      <c r="A36" s="277"/>
      <c r="B36" s="236"/>
      <c r="C36" s="236"/>
    </row>
    <row r="37" spans="1:12" x14ac:dyDescent="0.25">
      <c r="A37" s="236"/>
      <c r="B37" s="236"/>
      <c r="C37" s="236"/>
    </row>
    <row r="38" spans="1:12" x14ac:dyDescent="0.25">
      <c r="A38" s="38"/>
      <c r="B38" s="38"/>
    </row>
    <row r="39" spans="1:12" x14ac:dyDescent="0.25">
      <c r="A39" s="38"/>
      <c r="B39" s="38"/>
    </row>
  </sheetData>
  <sheetProtection password="CF0F" sheet="1" objects="1" scenarios="1" formatCells="0" formatColumns="0" formatRows="0"/>
  <mergeCells count="10">
    <mergeCell ref="B6:E6"/>
    <mergeCell ref="A34:C35"/>
    <mergeCell ref="A36:C37"/>
    <mergeCell ref="A8:A10"/>
    <mergeCell ref="J8:L8"/>
    <mergeCell ref="J9:L9"/>
    <mergeCell ref="B9:E9"/>
    <mergeCell ref="B8:E8"/>
    <mergeCell ref="F8:I8"/>
    <mergeCell ref="F9:I9"/>
  </mergeCells>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1" id="{082EC035-E028-4230-844D-1A77C1CD207E}">
            <xm:f>AND(SUM(HH_Preis!$D$38:$D$45)&lt;&gt;0,SUM(#REF!)=0)</xm:f>
            <x14:dxf>
              <fill>
                <patternFill>
                  <bgColor rgb="FFFF6969"/>
                </patternFill>
              </fill>
            </x14:dxf>
          </x14:cfRule>
          <xm:sqref>D12:D32</xm:sqref>
        </x14:conditionalFormatting>
        <x14:conditionalFormatting xmlns:xm="http://schemas.microsoft.com/office/excel/2006/main">
          <x14:cfRule type="expression" priority="1" id="{055201B1-5A13-4B97-A1C2-B0455C4F3253}">
            <xm:f>AND(SUM(HH_Preis!$D$38:$D$45)&lt;&gt;0,SUM(#REF!)=0)</xm:f>
            <x14:dxf>
              <fill>
                <patternFill>
                  <bgColor rgb="FFFF6969"/>
                </patternFill>
              </fill>
            </x14:dxf>
          </x14:cfRule>
          <xm:sqref>H12:H32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G23"/>
  <sheetViews>
    <sheetView showGridLines="0" workbookViewId="0"/>
  </sheetViews>
  <sheetFormatPr baseColWidth="10" defaultColWidth="10.6328125" defaultRowHeight="12.5" x14ac:dyDescent="0.25"/>
  <cols>
    <col min="1" max="2" width="18.6328125" style="17" customWidth="1"/>
    <col min="3" max="3" width="34.6328125" style="17" customWidth="1"/>
    <col min="4" max="4" width="10.6328125" style="17" customWidth="1"/>
    <col min="5" max="7" width="10.6328125" style="18" customWidth="1"/>
    <col min="8" max="16384" width="10.6328125" style="17"/>
  </cols>
  <sheetData>
    <row r="1" spans="1:7" s="14" customFormat="1" x14ac:dyDescent="0.25">
      <c r="A1" s="15"/>
      <c r="B1" s="15"/>
      <c r="C1" s="15"/>
      <c r="D1" s="17"/>
      <c r="E1" s="17"/>
      <c r="F1" s="17"/>
      <c r="G1" s="17"/>
    </row>
    <row r="2" spans="1:7" s="14" customFormat="1" ht="20.149999999999999" customHeight="1" x14ac:dyDescent="0.25">
      <c r="A2" s="15"/>
      <c r="B2" s="16"/>
      <c r="D2" s="15"/>
      <c r="E2" s="15"/>
      <c r="F2" s="15"/>
      <c r="G2" s="15"/>
    </row>
    <row r="3" spans="1:7" s="14" customFormat="1" ht="20.149999999999999" customHeight="1" x14ac:dyDescent="0.25">
      <c r="A3" s="15"/>
      <c r="B3" s="15"/>
      <c r="C3" s="15"/>
      <c r="D3" s="15"/>
      <c r="E3" s="15"/>
      <c r="F3" s="15"/>
      <c r="G3" s="15"/>
    </row>
    <row r="4" spans="1:7" s="14" customFormat="1" x14ac:dyDescent="0.25">
      <c r="A4" s="16" t="s">
        <v>0</v>
      </c>
      <c r="B4" s="7"/>
      <c r="C4" s="7"/>
      <c r="E4" s="15"/>
      <c r="F4" s="15"/>
      <c r="G4" s="15"/>
    </row>
    <row r="5" spans="1:7" s="14" customFormat="1" ht="15.5" x14ac:dyDescent="0.25">
      <c r="A5" s="247" t="str">
        <f>"Jahreserhebung "&amp;U!A10&amp;" "&amp;U!B11</f>
        <v>Jahreserhebung Gasversorger 2022</v>
      </c>
      <c r="B5" s="248"/>
      <c r="C5" s="248"/>
      <c r="D5" s="344"/>
      <c r="E5" s="15"/>
      <c r="F5" s="15"/>
      <c r="G5" s="15"/>
    </row>
    <row r="6" spans="1:7" s="14" customFormat="1" ht="15.5" x14ac:dyDescent="0.25">
      <c r="A6" s="28" t="s">
        <v>5</v>
      </c>
      <c r="B6" s="345" t="str">
        <f>IF(U!$B$12&lt;&gt;"",U!$B$12,"")</f>
        <v/>
      </c>
      <c r="C6" s="346"/>
      <c r="D6" s="223"/>
      <c r="E6" s="15"/>
      <c r="F6" s="15"/>
      <c r="G6" s="15"/>
    </row>
    <row r="7" spans="1:7" s="14" customFormat="1" ht="15.5" x14ac:dyDescent="0.25">
      <c r="A7" s="247" t="s">
        <v>93</v>
      </c>
      <c r="B7" s="248"/>
      <c r="C7" s="248"/>
      <c r="D7" s="344"/>
      <c r="E7" s="15"/>
      <c r="F7" s="15"/>
      <c r="G7" s="15"/>
    </row>
    <row r="8" spans="1:7" s="14" customFormat="1" x14ac:dyDescent="0.25">
      <c r="A8" s="7"/>
      <c r="B8" s="7"/>
      <c r="C8" s="7"/>
      <c r="E8" s="15"/>
      <c r="F8" s="15"/>
      <c r="G8" s="15"/>
    </row>
    <row r="9" spans="1:7" ht="25" x14ac:dyDescent="0.25">
      <c r="A9" s="29" t="s">
        <v>173</v>
      </c>
      <c r="B9" s="30"/>
      <c r="C9" s="30"/>
      <c r="D9" s="32" t="s">
        <v>241</v>
      </c>
      <c r="E9" s="32" t="s">
        <v>148</v>
      </c>
      <c r="F9" s="32" t="s">
        <v>149</v>
      </c>
      <c r="G9" s="32" t="s">
        <v>255</v>
      </c>
    </row>
    <row r="10" spans="1:7" ht="12.75" customHeight="1" x14ac:dyDescent="0.25">
      <c r="A10" s="263" t="s">
        <v>176</v>
      </c>
      <c r="B10" s="263" t="s">
        <v>177</v>
      </c>
      <c r="C10" s="118" t="s">
        <v>91</v>
      </c>
      <c r="D10" s="116" t="s">
        <v>158</v>
      </c>
      <c r="E10" s="60"/>
      <c r="F10" s="60"/>
      <c r="G10" s="178" t="str">
        <f>IF(SUM(E10:F10)&gt;0,SUM(E10:F10),"")</f>
        <v/>
      </c>
    </row>
    <row r="11" spans="1:7" ht="12.75" customHeight="1" x14ac:dyDescent="0.25">
      <c r="A11" s="264"/>
      <c r="B11" s="343"/>
      <c r="C11" s="119" t="s">
        <v>92</v>
      </c>
      <c r="D11" s="61" t="s">
        <v>160</v>
      </c>
      <c r="E11" s="120"/>
      <c r="F11" s="120"/>
      <c r="G11" s="120"/>
    </row>
    <row r="12" spans="1:7" ht="12.75" customHeight="1" x14ac:dyDescent="0.25">
      <c r="A12" s="252"/>
      <c r="B12" s="263" t="s">
        <v>174</v>
      </c>
      <c r="C12" s="118" t="s">
        <v>91</v>
      </c>
      <c r="D12" s="116" t="s">
        <v>158</v>
      </c>
      <c r="E12" s="60"/>
      <c r="F12" s="60"/>
      <c r="G12" s="178" t="str">
        <f>IF(SUM(E12:F12)&gt;0,SUM(E12:F12),"")</f>
        <v/>
      </c>
    </row>
    <row r="13" spans="1:7" ht="12.75" customHeight="1" x14ac:dyDescent="0.25">
      <c r="A13" s="252"/>
      <c r="B13" s="343"/>
      <c r="C13" s="119" t="s">
        <v>92</v>
      </c>
      <c r="D13" s="61" t="s">
        <v>160</v>
      </c>
      <c r="E13" s="120"/>
      <c r="F13" s="120"/>
      <c r="G13" s="120"/>
    </row>
    <row r="14" spans="1:7" ht="12.75" customHeight="1" x14ac:dyDescent="0.25">
      <c r="A14" s="252"/>
      <c r="B14" s="263" t="s">
        <v>175</v>
      </c>
      <c r="C14" s="118" t="s">
        <v>91</v>
      </c>
      <c r="D14" s="116" t="s">
        <v>158</v>
      </c>
      <c r="E14" s="60"/>
      <c r="F14" s="60"/>
      <c r="G14" s="178" t="str">
        <f>IF(SUM(E14:F14)&gt;0,SUM(E14:F14),"")</f>
        <v/>
      </c>
    </row>
    <row r="15" spans="1:7" ht="12.75" customHeight="1" x14ac:dyDescent="0.25">
      <c r="A15" s="253"/>
      <c r="B15" s="343"/>
      <c r="C15" s="119" t="s">
        <v>92</v>
      </c>
      <c r="D15" s="61" t="s">
        <v>160</v>
      </c>
      <c r="E15" s="120"/>
      <c r="F15" s="120"/>
      <c r="G15" s="120"/>
    </row>
    <row r="16" spans="1:7" ht="12.75" customHeight="1" x14ac:dyDescent="0.25">
      <c r="A16" s="263" t="s">
        <v>392</v>
      </c>
      <c r="B16" s="263" t="s">
        <v>177</v>
      </c>
      <c r="C16" s="118" t="s">
        <v>91</v>
      </c>
      <c r="D16" s="116" t="s">
        <v>158</v>
      </c>
      <c r="E16" s="60"/>
      <c r="F16" s="60"/>
      <c r="G16" s="178" t="str">
        <f>IF(SUM(E16:F16)&gt;0,SUM(E16:F16),"")</f>
        <v/>
      </c>
    </row>
    <row r="17" spans="1:7" ht="12.75" customHeight="1" x14ac:dyDescent="0.25">
      <c r="A17" s="264"/>
      <c r="B17" s="343"/>
      <c r="C17" s="119" t="s">
        <v>92</v>
      </c>
      <c r="D17" s="61" t="s">
        <v>160</v>
      </c>
      <c r="E17" s="120"/>
      <c r="F17" s="120"/>
      <c r="G17" s="120"/>
    </row>
    <row r="18" spans="1:7" ht="12.75" customHeight="1" x14ac:dyDescent="0.25">
      <c r="A18" s="252"/>
      <c r="B18" s="263" t="s">
        <v>174</v>
      </c>
      <c r="C18" s="118" t="s">
        <v>91</v>
      </c>
      <c r="D18" s="116" t="s">
        <v>158</v>
      </c>
      <c r="E18" s="60"/>
      <c r="F18" s="60"/>
      <c r="G18" s="178" t="str">
        <f>IF(SUM(E18:F18)&gt;0,SUM(E18:F18),"")</f>
        <v/>
      </c>
    </row>
    <row r="19" spans="1:7" ht="12.75" customHeight="1" x14ac:dyDescent="0.25">
      <c r="A19" s="252"/>
      <c r="B19" s="343"/>
      <c r="C19" s="119" t="s">
        <v>92</v>
      </c>
      <c r="D19" s="61" t="s">
        <v>160</v>
      </c>
      <c r="E19" s="120"/>
      <c r="F19" s="120"/>
      <c r="G19" s="120"/>
    </row>
    <row r="20" spans="1:7" ht="12.75" customHeight="1" x14ac:dyDescent="0.25">
      <c r="A20" s="252"/>
      <c r="B20" s="263" t="s">
        <v>175</v>
      </c>
      <c r="C20" s="118" t="s">
        <v>91</v>
      </c>
      <c r="D20" s="116" t="s">
        <v>158</v>
      </c>
      <c r="E20" s="60"/>
      <c r="F20" s="60"/>
      <c r="G20" s="178" t="str">
        <f>IF(SUM(E20:F20)&gt;0,SUM(E20:F20),"")</f>
        <v/>
      </c>
    </row>
    <row r="21" spans="1:7" ht="12.75" customHeight="1" x14ac:dyDescent="0.25">
      <c r="A21" s="253"/>
      <c r="B21" s="343"/>
      <c r="C21" s="119" t="s">
        <v>92</v>
      </c>
      <c r="D21" s="61" t="s">
        <v>160</v>
      </c>
      <c r="E21" s="120"/>
      <c r="F21" s="120"/>
      <c r="G21" s="120"/>
    </row>
    <row r="22" spans="1:7" ht="12.75" customHeight="1" x14ac:dyDescent="0.25">
      <c r="B22" s="10"/>
      <c r="C22" s="10"/>
      <c r="D22" s="7"/>
      <c r="E22" s="7"/>
      <c r="F22" s="7"/>
      <c r="G22" s="7"/>
    </row>
    <row r="23" spans="1:7" x14ac:dyDescent="0.25">
      <c r="A23" s="117" t="s">
        <v>275</v>
      </c>
    </row>
  </sheetData>
  <sheetProtection password="CF0F" sheet="1" objects="1" scenarios="1" formatCells="0" formatColumns="0" formatRows="0"/>
  <mergeCells count="11">
    <mergeCell ref="A5:D5"/>
    <mergeCell ref="B6:D6"/>
    <mergeCell ref="A7:D7"/>
    <mergeCell ref="B10:B11"/>
    <mergeCell ref="B12:B13"/>
    <mergeCell ref="A16:A21"/>
    <mergeCell ref="B16:B17"/>
    <mergeCell ref="B18:B19"/>
    <mergeCell ref="B20:B21"/>
    <mergeCell ref="A10:A15"/>
    <mergeCell ref="B14:B15"/>
  </mergeCells>
  <pageMargins left="0.78740157499999996" right="0.78740157499999996" top="0.984251969" bottom="0.984251969" header="0.4921259845" footer="0.4921259845"/>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H120"/>
  <sheetViews>
    <sheetView showGridLines="0" workbookViewId="0">
      <pane ySplit="10" topLeftCell="A11" activePane="bottomLeft" state="frozen"/>
      <selection pane="bottomLeft"/>
    </sheetView>
  </sheetViews>
  <sheetFormatPr baseColWidth="10" defaultColWidth="10.6328125" defaultRowHeight="12.5" x14ac:dyDescent="0.25"/>
  <cols>
    <col min="1" max="1" width="60.6328125" style="22" customWidth="1"/>
    <col min="2" max="2" width="15.6328125" style="22" customWidth="1"/>
    <col min="3" max="3" width="3.6328125" style="22" customWidth="1"/>
    <col min="4" max="4" width="51.453125" style="113" customWidth="1"/>
    <col min="5" max="5" width="15.6328125" style="113" customWidth="1"/>
    <col min="6" max="6" width="3.6328125" style="27" customWidth="1"/>
    <col min="7" max="7" width="40.6328125" style="22" customWidth="1"/>
    <col min="8" max="8" width="25.6328125" style="22" customWidth="1"/>
    <col min="9" max="16384" width="10.6328125" style="22"/>
  </cols>
  <sheetData>
    <row r="1" spans="1:8" x14ac:dyDescent="0.25">
      <c r="C1" s="21"/>
      <c r="F1" s="14"/>
    </row>
    <row r="2" spans="1:8" ht="20.149999999999999" customHeight="1" x14ac:dyDescent="0.25">
      <c r="C2" s="21"/>
      <c r="F2" s="15"/>
    </row>
    <row r="3" spans="1:8" ht="20.149999999999999" customHeight="1" x14ac:dyDescent="0.25"/>
    <row r="4" spans="1:8" x14ac:dyDescent="0.25">
      <c r="A4" s="24" t="s">
        <v>0</v>
      </c>
      <c r="D4" s="351" t="s">
        <v>277</v>
      </c>
      <c r="E4" s="352"/>
    </row>
    <row r="5" spans="1:8" ht="12.75" customHeight="1" x14ac:dyDescent="0.25">
      <c r="D5" s="353"/>
      <c r="E5" s="353"/>
    </row>
    <row r="6" spans="1:8" x14ac:dyDescent="0.25">
      <c r="D6" s="127" t="s">
        <v>278</v>
      </c>
      <c r="E6" s="126" t="s">
        <v>252</v>
      </c>
    </row>
    <row r="7" spans="1:8" x14ac:dyDescent="0.25">
      <c r="A7" s="23"/>
      <c r="B7" s="23"/>
      <c r="D7" s="27"/>
      <c r="E7" s="27"/>
    </row>
    <row r="8" spans="1:8" x14ac:dyDescent="0.25">
      <c r="D8" s="27"/>
      <c r="E8" s="27"/>
      <c r="F8" s="7"/>
    </row>
    <row r="9" spans="1:8" ht="15.75" customHeight="1" x14ac:dyDescent="0.3">
      <c r="A9" s="347" t="s">
        <v>318</v>
      </c>
      <c r="B9" s="349" t="s">
        <v>319</v>
      </c>
      <c r="C9" s="185"/>
      <c r="D9" s="347" t="s">
        <v>311</v>
      </c>
      <c r="E9" s="349" t="s">
        <v>319</v>
      </c>
      <c r="F9" s="186"/>
      <c r="G9" s="354" t="s">
        <v>250</v>
      </c>
      <c r="H9" s="354" t="s">
        <v>317</v>
      </c>
    </row>
    <row r="10" spans="1:8" ht="13" x14ac:dyDescent="0.25">
      <c r="A10" s="348"/>
      <c r="B10" s="350"/>
      <c r="C10" s="187"/>
      <c r="D10" s="348"/>
      <c r="E10" s="350"/>
      <c r="F10" s="187"/>
      <c r="G10" s="355"/>
      <c r="H10" s="355"/>
    </row>
    <row r="11" spans="1:8" x14ac:dyDescent="0.25">
      <c r="A11" s="58" t="s">
        <v>408</v>
      </c>
      <c r="B11" s="59" t="s">
        <v>409</v>
      </c>
      <c r="D11" s="58" t="s">
        <v>417</v>
      </c>
      <c r="E11" s="59" t="s">
        <v>211</v>
      </c>
      <c r="G11" s="87" t="s">
        <v>243</v>
      </c>
      <c r="H11" s="179" t="s">
        <v>312</v>
      </c>
    </row>
    <row r="12" spans="1:8" x14ac:dyDescent="0.25">
      <c r="A12" s="58" t="s">
        <v>407</v>
      </c>
      <c r="B12" s="59" t="s">
        <v>127</v>
      </c>
      <c r="C12" s="18"/>
      <c r="D12" s="58" t="s">
        <v>321</v>
      </c>
      <c r="E12" s="59" t="s">
        <v>355</v>
      </c>
      <c r="G12" s="89" t="s">
        <v>244</v>
      </c>
      <c r="H12" s="88" t="s">
        <v>313</v>
      </c>
    </row>
    <row r="13" spans="1:8" x14ac:dyDescent="0.25">
      <c r="A13" s="58" t="s">
        <v>321</v>
      </c>
      <c r="B13" s="59" t="s">
        <v>322</v>
      </c>
      <c r="C13" s="17"/>
      <c r="D13" s="58" t="s">
        <v>321</v>
      </c>
      <c r="E13" s="59" t="s">
        <v>212</v>
      </c>
      <c r="G13" s="89" t="s">
        <v>245</v>
      </c>
      <c r="H13" s="180" t="s">
        <v>314</v>
      </c>
    </row>
    <row r="14" spans="1:8" x14ac:dyDescent="0.25">
      <c r="A14" s="58" t="s">
        <v>335</v>
      </c>
      <c r="B14" s="59" t="s">
        <v>336</v>
      </c>
      <c r="C14" s="17"/>
      <c r="D14" s="58" t="s">
        <v>335</v>
      </c>
      <c r="E14" s="59" t="s">
        <v>356</v>
      </c>
      <c r="G14" s="89" t="s">
        <v>246</v>
      </c>
      <c r="H14" s="180" t="s">
        <v>315</v>
      </c>
    </row>
    <row r="15" spans="1:8" x14ac:dyDescent="0.25">
      <c r="A15" s="58" t="s">
        <v>141</v>
      </c>
      <c r="B15" s="59" t="s">
        <v>142</v>
      </c>
      <c r="C15" s="17"/>
      <c r="D15" s="58" t="s">
        <v>141</v>
      </c>
      <c r="E15" s="59" t="s">
        <v>213</v>
      </c>
      <c r="G15" s="89" t="s">
        <v>247</v>
      </c>
      <c r="H15" s="180" t="s">
        <v>316</v>
      </c>
    </row>
    <row r="16" spans="1:8" x14ac:dyDescent="0.25">
      <c r="A16" s="58" t="s">
        <v>337</v>
      </c>
      <c r="B16" s="59" t="s">
        <v>338</v>
      </c>
      <c r="C16" s="17"/>
      <c r="D16" s="58" t="s">
        <v>64</v>
      </c>
      <c r="E16" s="59" t="s">
        <v>215</v>
      </c>
      <c r="G16" s="89" t="s">
        <v>248</v>
      </c>
      <c r="H16" s="89" t="s">
        <v>249</v>
      </c>
    </row>
    <row r="17" spans="1:8" x14ac:dyDescent="0.25">
      <c r="A17" s="58" t="s">
        <v>411</v>
      </c>
      <c r="B17" s="59" t="s">
        <v>184</v>
      </c>
      <c r="C17" s="17"/>
      <c r="D17" s="58" t="s">
        <v>376</v>
      </c>
      <c r="E17" s="59" t="s">
        <v>357</v>
      </c>
      <c r="G17" s="89" t="s">
        <v>4</v>
      </c>
      <c r="H17" s="89" t="s">
        <v>4</v>
      </c>
    </row>
    <row r="18" spans="1:8" x14ac:dyDescent="0.25">
      <c r="A18" s="58" t="s">
        <v>145</v>
      </c>
      <c r="B18" s="59" t="s">
        <v>50</v>
      </c>
      <c r="C18" s="17"/>
      <c r="D18" s="58" t="s">
        <v>62</v>
      </c>
      <c r="E18" s="59" t="s">
        <v>216</v>
      </c>
      <c r="G18" s="89" t="s">
        <v>4</v>
      </c>
      <c r="H18" s="89" t="s">
        <v>4</v>
      </c>
    </row>
    <row r="19" spans="1:8" x14ac:dyDescent="0.25">
      <c r="A19" s="58" t="s">
        <v>12</v>
      </c>
      <c r="B19" s="59" t="s">
        <v>69</v>
      </c>
      <c r="C19" s="17"/>
      <c r="D19" s="58" t="s">
        <v>129</v>
      </c>
      <c r="E19" s="59" t="s">
        <v>217</v>
      </c>
      <c r="G19" s="89" t="s">
        <v>4</v>
      </c>
      <c r="H19" s="89" t="s">
        <v>4</v>
      </c>
    </row>
    <row r="20" spans="1:8" x14ac:dyDescent="0.25">
      <c r="A20" s="58" t="s">
        <v>64</v>
      </c>
      <c r="B20" s="59" t="s">
        <v>96</v>
      </c>
      <c r="C20" s="17"/>
      <c r="D20" s="58" t="s">
        <v>377</v>
      </c>
      <c r="E20" s="59" t="s">
        <v>358</v>
      </c>
      <c r="G20" s="89" t="s">
        <v>4</v>
      </c>
      <c r="H20" s="89" t="s">
        <v>4</v>
      </c>
    </row>
    <row r="21" spans="1:8" x14ac:dyDescent="0.25">
      <c r="A21" s="58" t="s">
        <v>396</v>
      </c>
      <c r="B21" s="59" t="s">
        <v>26</v>
      </c>
      <c r="C21" s="17"/>
      <c r="D21" s="58" t="s">
        <v>20</v>
      </c>
      <c r="E21" s="59" t="s">
        <v>218</v>
      </c>
      <c r="G21" s="89" t="s">
        <v>4</v>
      </c>
      <c r="H21" s="89" t="s">
        <v>4</v>
      </c>
    </row>
    <row r="22" spans="1:8" x14ac:dyDescent="0.25">
      <c r="A22" s="58" t="s">
        <v>62</v>
      </c>
      <c r="B22" s="59" t="s">
        <v>97</v>
      </c>
      <c r="C22" s="17"/>
      <c r="D22" s="58" t="s">
        <v>323</v>
      </c>
      <c r="E22" s="59" t="s">
        <v>220</v>
      </c>
    </row>
    <row r="23" spans="1:8" x14ac:dyDescent="0.25">
      <c r="A23" s="58" t="s">
        <v>389</v>
      </c>
      <c r="B23" s="59" t="s">
        <v>25</v>
      </c>
      <c r="C23" s="17"/>
      <c r="D23" s="58" t="s">
        <v>85</v>
      </c>
      <c r="E23" s="59" t="s">
        <v>219</v>
      </c>
    </row>
    <row r="24" spans="1:8" x14ac:dyDescent="0.25">
      <c r="A24" s="58" t="s">
        <v>410</v>
      </c>
      <c r="B24" s="59" t="s">
        <v>76</v>
      </c>
      <c r="C24" s="17"/>
      <c r="D24" s="58" t="s">
        <v>378</v>
      </c>
      <c r="E24" s="59" t="s">
        <v>359</v>
      </c>
    </row>
    <row r="25" spans="1:8" x14ac:dyDescent="0.25">
      <c r="A25" s="58" t="s">
        <v>144</v>
      </c>
      <c r="B25" s="59" t="s">
        <v>11</v>
      </c>
      <c r="C25" s="17"/>
      <c r="D25" s="58" t="s">
        <v>339</v>
      </c>
      <c r="E25" s="59" t="s">
        <v>360</v>
      </c>
    </row>
    <row r="26" spans="1:8" x14ac:dyDescent="0.25">
      <c r="A26" s="58" t="s">
        <v>180</v>
      </c>
      <c r="B26" s="59" t="s">
        <v>181</v>
      </c>
      <c r="C26" s="17"/>
      <c r="D26" s="58" t="s">
        <v>361</v>
      </c>
      <c r="E26" s="59" t="s">
        <v>326</v>
      </c>
    </row>
    <row r="27" spans="1:8" x14ac:dyDescent="0.25">
      <c r="A27" s="58" t="s">
        <v>104</v>
      </c>
      <c r="B27" s="59" t="s">
        <v>14</v>
      </c>
      <c r="C27" s="17"/>
      <c r="D27" s="58" t="s">
        <v>28</v>
      </c>
      <c r="E27" s="59" t="s">
        <v>416</v>
      </c>
    </row>
    <row r="28" spans="1:8" x14ac:dyDescent="0.25">
      <c r="A28" s="58" t="s">
        <v>16</v>
      </c>
      <c r="B28" s="59" t="s">
        <v>15</v>
      </c>
      <c r="C28" s="17"/>
      <c r="D28" s="58" t="s">
        <v>343</v>
      </c>
      <c r="E28" s="59" t="s">
        <v>362</v>
      </c>
    </row>
    <row r="29" spans="1:8" x14ac:dyDescent="0.25">
      <c r="A29" s="58" t="s">
        <v>18</v>
      </c>
      <c r="B29" s="59" t="s">
        <v>17</v>
      </c>
      <c r="C29" s="17"/>
      <c r="D29" s="58" t="s">
        <v>126</v>
      </c>
      <c r="E29" s="59" t="s">
        <v>363</v>
      </c>
    </row>
    <row r="30" spans="1:8" x14ac:dyDescent="0.25">
      <c r="A30" s="58" t="s">
        <v>129</v>
      </c>
      <c r="B30" s="59" t="s">
        <v>128</v>
      </c>
      <c r="C30" s="17"/>
      <c r="D30" s="58" t="s">
        <v>135</v>
      </c>
      <c r="E30" s="59" t="s">
        <v>225</v>
      </c>
    </row>
    <row r="31" spans="1:8" x14ac:dyDescent="0.25">
      <c r="A31" s="58" t="s">
        <v>130</v>
      </c>
      <c r="B31" s="59" t="s">
        <v>45</v>
      </c>
      <c r="C31" s="18"/>
      <c r="D31" s="58" t="s">
        <v>203</v>
      </c>
      <c r="E31" s="59" t="s">
        <v>221</v>
      </c>
    </row>
    <row r="32" spans="1:8" x14ac:dyDescent="0.25">
      <c r="A32" s="58" t="s">
        <v>182</v>
      </c>
      <c r="B32" s="59" t="s">
        <v>183</v>
      </c>
      <c r="C32" s="17"/>
      <c r="D32" s="58" t="s">
        <v>204</v>
      </c>
      <c r="E32" s="59" t="s">
        <v>222</v>
      </c>
    </row>
    <row r="33" spans="1:5" x14ac:dyDescent="0.25">
      <c r="A33" s="58" t="s">
        <v>20</v>
      </c>
      <c r="B33" s="59" t="s">
        <v>19</v>
      </c>
      <c r="C33" s="7"/>
      <c r="D33" s="58" t="s">
        <v>205</v>
      </c>
      <c r="E33" s="59" t="s">
        <v>223</v>
      </c>
    </row>
    <row r="34" spans="1:5" x14ac:dyDescent="0.25">
      <c r="A34" s="58" t="s">
        <v>22</v>
      </c>
      <c r="B34" s="59" t="s">
        <v>21</v>
      </c>
      <c r="C34" s="18"/>
      <c r="D34" s="58" t="s">
        <v>379</v>
      </c>
      <c r="E34" s="59" t="s">
        <v>364</v>
      </c>
    </row>
    <row r="35" spans="1:5" x14ac:dyDescent="0.25">
      <c r="A35" s="58" t="s">
        <v>323</v>
      </c>
      <c r="B35" s="59" t="s">
        <v>63</v>
      </c>
      <c r="C35" s="18"/>
      <c r="D35" s="58" t="s">
        <v>365</v>
      </c>
      <c r="E35" s="59" t="s">
        <v>224</v>
      </c>
    </row>
    <row r="36" spans="1:5" x14ac:dyDescent="0.25">
      <c r="A36" s="58" t="s">
        <v>85</v>
      </c>
      <c r="B36" s="59" t="s">
        <v>84</v>
      </c>
      <c r="C36" s="18"/>
      <c r="D36" s="58" t="s">
        <v>395</v>
      </c>
      <c r="E36" s="59" t="s">
        <v>333</v>
      </c>
    </row>
    <row r="37" spans="1:5" x14ac:dyDescent="0.25">
      <c r="A37" s="58" t="s">
        <v>339</v>
      </c>
      <c r="B37" s="59" t="s">
        <v>340</v>
      </c>
      <c r="C37" s="18"/>
      <c r="D37" s="58" t="s">
        <v>366</v>
      </c>
      <c r="E37" s="59" t="s">
        <v>367</v>
      </c>
    </row>
    <row r="38" spans="1:5" x14ac:dyDescent="0.25">
      <c r="A38" s="58" t="s">
        <v>324</v>
      </c>
      <c r="B38" s="59" t="s">
        <v>325</v>
      </c>
      <c r="C38" s="18"/>
      <c r="D38" s="58" t="s">
        <v>206</v>
      </c>
      <c r="E38" s="59" t="s">
        <v>226</v>
      </c>
    </row>
    <row r="39" spans="1:5" x14ac:dyDescent="0.25">
      <c r="A39" s="58" t="s">
        <v>24</v>
      </c>
      <c r="B39" s="59" t="s">
        <v>23</v>
      </c>
      <c r="C39" s="18"/>
      <c r="D39" s="58" t="s">
        <v>368</v>
      </c>
      <c r="E39" s="59" t="s">
        <v>327</v>
      </c>
    </row>
    <row r="40" spans="1:5" x14ac:dyDescent="0.25">
      <c r="A40" s="58" t="s">
        <v>28</v>
      </c>
      <c r="B40" s="59" t="s">
        <v>27</v>
      </c>
      <c r="C40" s="18"/>
      <c r="D40" s="58" t="s">
        <v>347</v>
      </c>
      <c r="E40" s="59" t="s">
        <v>227</v>
      </c>
    </row>
    <row r="41" spans="1:5" x14ac:dyDescent="0.25">
      <c r="A41" s="58" t="s">
        <v>30</v>
      </c>
      <c r="B41" s="59" t="s">
        <v>29</v>
      </c>
      <c r="C41" s="18"/>
      <c r="D41" s="58" t="s">
        <v>419</v>
      </c>
      <c r="E41" s="59" t="s">
        <v>369</v>
      </c>
    </row>
    <row r="42" spans="1:5" x14ac:dyDescent="0.25">
      <c r="A42" s="58" t="s">
        <v>143</v>
      </c>
      <c r="B42" s="59" t="s">
        <v>13</v>
      </c>
      <c r="C42" s="18"/>
      <c r="D42" s="58" t="s">
        <v>101</v>
      </c>
      <c r="E42" s="59" t="s">
        <v>228</v>
      </c>
    </row>
    <row r="43" spans="1:5" x14ac:dyDescent="0.25">
      <c r="A43" s="58" t="s">
        <v>420</v>
      </c>
      <c r="B43" s="59" t="s">
        <v>400</v>
      </c>
      <c r="C43" s="18"/>
      <c r="D43" s="58" t="s">
        <v>380</v>
      </c>
      <c r="E43" s="59" t="s">
        <v>370</v>
      </c>
    </row>
    <row r="44" spans="1:5" x14ac:dyDescent="0.25">
      <c r="A44" s="58" t="s">
        <v>412</v>
      </c>
      <c r="B44" s="59" t="s">
        <v>413</v>
      </c>
      <c r="C44" s="18"/>
      <c r="D44" s="58" t="s">
        <v>207</v>
      </c>
      <c r="E44" s="59" t="s">
        <v>229</v>
      </c>
    </row>
    <row r="45" spans="1:5" x14ac:dyDescent="0.25">
      <c r="A45" s="58" t="s">
        <v>341</v>
      </c>
      <c r="B45" s="59" t="s">
        <v>342</v>
      </c>
      <c r="C45" s="18"/>
      <c r="D45" s="58" t="s">
        <v>328</v>
      </c>
      <c r="E45" s="59" t="s">
        <v>329</v>
      </c>
    </row>
    <row r="46" spans="1:5" x14ac:dyDescent="0.25">
      <c r="A46" s="58" t="s">
        <v>343</v>
      </c>
      <c r="B46" s="59" t="s">
        <v>344</v>
      </c>
      <c r="C46" s="18"/>
      <c r="D46" s="58" t="s">
        <v>197</v>
      </c>
      <c r="E46" s="59" t="s">
        <v>214</v>
      </c>
    </row>
    <row r="47" spans="1:5" x14ac:dyDescent="0.25">
      <c r="A47" s="58" t="s">
        <v>57</v>
      </c>
      <c r="B47" s="59" t="s">
        <v>67</v>
      </c>
      <c r="C47" s="18"/>
      <c r="D47" s="58" t="s">
        <v>381</v>
      </c>
      <c r="E47" s="59" t="s">
        <v>371</v>
      </c>
    </row>
    <row r="48" spans="1:5" x14ac:dyDescent="0.25">
      <c r="A48" s="58" t="s">
        <v>135</v>
      </c>
      <c r="B48" s="59" t="s">
        <v>94</v>
      </c>
      <c r="C48" s="18"/>
      <c r="D48" s="58" t="s">
        <v>330</v>
      </c>
      <c r="E48" s="59" t="s">
        <v>331</v>
      </c>
    </row>
    <row r="49" spans="1:5" x14ac:dyDescent="0.25">
      <c r="A49" s="58" t="s">
        <v>71</v>
      </c>
      <c r="B49" s="59" t="s">
        <v>70</v>
      </c>
      <c r="C49" s="18"/>
      <c r="D49" s="58" t="s">
        <v>372</v>
      </c>
      <c r="E49" s="59" t="s">
        <v>230</v>
      </c>
    </row>
    <row r="50" spans="1:5" x14ac:dyDescent="0.25">
      <c r="A50" s="58" t="s">
        <v>119</v>
      </c>
      <c r="B50" s="59" t="s">
        <v>118</v>
      </c>
      <c r="C50" s="18"/>
      <c r="D50" s="58" t="s">
        <v>350</v>
      </c>
      <c r="E50" s="59" t="s">
        <v>231</v>
      </c>
    </row>
    <row r="51" spans="1:5" x14ac:dyDescent="0.25">
      <c r="A51" s="58" t="s">
        <v>131</v>
      </c>
      <c r="B51" s="59" t="s">
        <v>132</v>
      </c>
      <c r="C51" s="18"/>
      <c r="D51" s="58" t="s">
        <v>65</v>
      </c>
      <c r="E51" s="59" t="s">
        <v>232</v>
      </c>
    </row>
    <row r="52" spans="1:5" x14ac:dyDescent="0.25">
      <c r="A52" s="58" t="s">
        <v>112</v>
      </c>
      <c r="B52" s="59" t="s">
        <v>111</v>
      </c>
      <c r="C52" s="18"/>
      <c r="D52" s="58" t="s">
        <v>37</v>
      </c>
      <c r="E52" s="59" t="s">
        <v>233</v>
      </c>
    </row>
    <row r="53" spans="1:5" x14ac:dyDescent="0.25">
      <c r="A53" s="58" t="s">
        <v>73</v>
      </c>
      <c r="B53" s="59" t="s">
        <v>72</v>
      </c>
      <c r="C53" s="18"/>
      <c r="D53" s="58" t="s">
        <v>382</v>
      </c>
      <c r="E53" s="59" t="s">
        <v>373</v>
      </c>
    </row>
    <row r="54" spans="1:5" x14ac:dyDescent="0.25">
      <c r="A54" s="58" t="s">
        <v>75</v>
      </c>
      <c r="B54" s="59" t="s">
        <v>74</v>
      </c>
      <c r="C54" s="18"/>
      <c r="D54" s="58" t="s">
        <v>414</v>
      </c>
      <c r="E54" s="59" t="s">
        <v>418</v>
      </c>
    </row>
    <row r="55" spans="1:5" x14ac:dyDescent="0.25">
      <c r="A55" s="58" t="s">
        <v>185</v>
      </c>
      <c r="B55" s="59" t="s">
        <v>186</v>
      </c>
      <c r="C55" s="18"/>
      <c r="D55" s="58" t="s">
        <v>390</v>
      </c>
      <c r="E55" s="59" t="s">
        <v>391</v>
      </c>
    </row>
    <row r="56" spans="1:5" x14ac:dyDescent="0.25">
      <c r="A56" s="58" t="s">
        <v>125</v>
      </c>
      <c r="B56" s="59" t="s">
        <v>124</v>
      </c>
      <c r="C56" s="18"/>
      <c r="D56" s="58" t="s">
        <v>208</v>
      </c>
      <c r="E56" s="59" t="s">
        <v>234</v>
      </c>
    </row>
    <row r="57" spans="1:5" x14ac:dyDescent="0.25">
      <c r="A57" s="58" t="s">
        <v>395</v>
      </c>
      <c r="B57" s="59" t="s">
        <v>51</v>
      </c>
      <c r="C57" s="18"/>
      <c r="D57" s="58" t="s">
        <v>209</v>
      </c>
      <c r="E57" s="59" t="s">
        <v>235</v>
      </c>
    </row>
    <row r="58" spans="1:5" x14ac:dyDescent="0.25">
      <c r="A58" s="58" t="s">
        <v>187</v>
      </c>
      <c r="B58" s="59" t="s">
        <v>188</v>
      </c>
      <c r="C58" s="18"/>
      <c r="D58" s="58" t="s">
        <v>383</v>
      </c>
      <c r="E58" s="59" t="s">
        <v>374</v>
      </c>
    </row>
    <row r="59" spans="1:5" x14ac:dyDescent="0.25">
      <c r="A59" s="58" t="s">
        <v>32</v>
      </c>
      <c r="B59" s="59" t="s">
        <v>31</v>
      </c>
      <c r="C59" s="18"/>
      <c r="D59" s="58" t="s">
        <v>49</v>
      </c>
      <c r="E59" s="59" t="s">
        <v>332</v>
      </c>
    </row>
    <row r="60" spans="1:5" x14ac:dyDescent="0.25">
      <c r="A60" s="58" t="s">
        <v>345</v>
      </c>
      <c r="B60" s="59" t="s">
        <v>346</v>
      </c>
      <c r="C60" s="18"/>
      <c r="D60" s="58" t="s">
        <v>305</v>
      </c>
      <c r="E60" s="59" t="s">
        <v>304</v>
      </c>
    </row>
    <row r="61" spans="1:5" x14ac:dyDescent="0.25">
      <c r="A61" s="58" t="s">
        <v>189</v>
      </c>
      <c r="B61" s="59" t="s">
        <v>190</v>
      </c>
      <c r="C61" s="18"/>
      <c r="D61" s="58" t="s">
        <v>384</v>
      </c>
      <c r="E61" s="59" t="s">
        <v>375</v>
      </c>
    </row>
    <row r="62" spans="1:5" x14ac:dyDescent="0.25">
      <c r="A62" s="58" t="s">
        <v>139</v>
      </c>
      <c r="B62" s="59" t="s">
        <v>140</v>
      </c>
      <c r="C62" s="18"/>
      <c r="D62" s="58" t="s">
        <v>403</v>
      </c>
      <c r="E62" s="59" t="s">
        <v>236</v>
      </c>
    </row>
    <row r="63" spans="1:5" x14ac:dyDescent="0.25">
      <c r="A63" s="58" t="s">
        <v>309</v>
      </c>
      <c r="B63" s="59" t="s">
        <v>33</v>
      </c>
      <c r="C63" s="18"/>
      <c r="D63" s="58" t="s">
        <v>103</v>
      </c>
      <c r="E63" s="59" t="s">
        <v>237</v>
      </c>
    </row>
    <row r="64" spans="1:5" x14ac:dyDescent="0.25">
      <c r="A64" s="58" t="s">
        <v>347</v>
      </c>
      <c r="B64" s="59" t="s">
        <v>98</v>
      </c>
      <c r="C64" s="18"/>
      <c r="D64" s="58" t="s">
        <v>210</v>
      </c>
      <c r="E64" s="59" t="s">
        <v>238</v>
      </c>
    </row>
    <row r="65" spans="1:5" x14ac:dyDescent="0.25">
      <c r="A65" s="58" t="s">
        <v>191</v>
      </c>
      <c r="B65" s="59" t="s">
        <v>192</v>
      </c>
      <c r="C65" s="18"/>
      <c r="D65" s="58" t="s">
        <v>113</v>
      </c>
      <c r="E65" s="59" t="s">
        <v>239</v>
      </c>
    </row>
    <row r="66" spans="1:5" x14ac:dyDescent="0.25">
      <c r="A66" s="58" t="s">
        <v>133</v>
      </c>
      <c r="B66" s="59" t="s">
        <v>134</v>
      </c>
      <c r="C66" s="18"/>
      <c r="D66" s="58" t="s">
        <v>113</v>
      </c>
      <c r="E66" s="59" t="s">
        <v>239</v>
      </c>
    </row>
    <row r="67" spans="1:5" x14ac:dyDescent="0.25">
      <c r="A67" s="58" t="s">
        <v>193</v>
      </c>
      <c r="B67" s="59" t="s">
        <v>194</v>
      </c>
      <c r="C67" s="18"/>
      <c r="D67" s="58"/>
      <c r="E67" s="58"/>
    </row>
    <row r="68" spans="1:5" x14ac:dyDescent="0.25">
      <c r="A68" s="58" t="s">
        <v>348</v>
      </c>
      <c r="B68" s="59" t="s">
        <v>349</v>
      </c>
      <c r="C68" s="18"/>
      <c r="D68" s="58"/>
      <c r="E68" s="58"/>
    </row>
    <row r="69" spans="1:5" x14ac:dyDescent="0.25">
      <c r="A69" s="58" t="s">
        <v>100</v>
      </c>
      <c r="B69" s="59" t="s">
        <v>99</v>
      </c>
      <c r="C69" s="18"/>
      <c r="D69" s="58"/>
      <c r="E69" s="58"/>
    </row>
    <row r="70" spans="1:5" x14ac:dyDescent="0.25">
      <c r="A70" s="58" t="s">
        <v>34</v>
      </c>
      <c r="B70" s="59" t="s">
        <v>95</v>
      </c>
      <c r="C70" s="18"/>
      <c r="D70" s="58"/>
      <c r="E70" s="58"/>
    </row>
    <row r="71" spans="1:5" x14ac:dyDescent="0.25">
      <c r="A71" s="58" t="s">
        <v>195</v>
      </c>
      <c r="B71" s="59" t="s">
        <v>196</v>
      </c>
      <c r="C71" s="18"/>
      <c r="D71" s="58"/>
      <c r="E71" s="58"/>
    </row>
    <row r="72" spans="1:5" x14ac:dyDescent="0.25">
      <c r="A72" s="58" t="s">
        <v>197</v>
      </c>
      <c r="B72" s="59" t="s">
        <v>68</v>
      </c>
      <c r="C72" s="18"/>
      <c r="D72" s="58"/>
      <c r="E72" s="58"/>
    </row>
    <row r="73" spans="1:5" x14ac:dyDescent="0.25">
      <c r="A73" s="58" t="s">
        <v>350</v>
      </c>
      <c r="B73" s="59" t="s">
        <v>35</v>
      </c>
      <c r="C73" s="18"/>
      <c r="D73" s="58"/>
      <c r="E73" s="58"/>
    </row>
    <row r="74" spans="1:5" x14ac:dyDescent="0.25">
      <c r="A74" s="58" t="s">
        <v>121</v>
      </c>
      <c r="B74" s="59" t="s">
        <v>120</v>
      </c>
      <c r="C74" s="18"/>
      <c r="D74" s="58"/>
      <c r="E74" s="58"/>
    </row>
    <row r="75" spans="1:5" x14ac:dyDescent="0.25">
      <c r="A75" s="58" t="s">
        <v>306</v>
      </c>
      <c r="B75" s="59" t="s">
        <v>307</v>
      </c>
      <c r="D75" s="58"/>
      <c r="E75" s="58"/>
    </row>
    <row r="76" spans="1:5" x14ac:dyDescent="0.25">
      <c r="A76" s="58" t="s">
        <v>65</v>
      </c>
      <c r="B76" s="59" t="s">
        <v>310</v>
      </c>
      <c r="C76" s="18"/>
    </row>
    <row r="77" spans="1:5" x14ac:dyDescent="0.25">
      <c r="A77" s="58" t="s">
        <v>37</v>
      </c>
      <c r="B77" s="59" t="s">
        <v>36</v>
      </c>
      <c r="C77" s="17"/>
    </row>
    <row r="78" spans="1:5" x14ac:dyDescent="0.25">
      <c r="A78" s="58" t="s">
        <v>308</v>
      </c>
      <c r="B78" s="59" t="s">
        <v>83</v>
      </c>
      <c r="C78" s="18"/>
    </row>
    <row r="79" spans="1:5" x14ac:dyDescent="0.25">
      <c r="A79" s="58" t="s">
        <v>414</v>
      </c>
      <c r="B79" s="59" t="s">
        <v>415</v>
      </c>
      <c r="C79" s="18"/>
    </row>
    <row r="80" spans="1:5" x14ac:dyDescent="0.25">
      <c r="A80" s="58" t="s">
        <v>385</v>
      </c>
      <c r="B80" s="59" t="s">
        <v>386</v>
      </c>
      <c r="C80" s="18"/>
    </row>
    <row r="81" spans="1:3" x14ac:dyDescent="0.25">
      <c r="A81" s="58" t="s">
        <v>110</v>
      </c>
      <c r="B81" s="59" t="s">
        <v>44</v>
      </c>
    </row>
    <row r="82" spans="1:3" x14ac:dyDescent="0.25">
      <c r="A82" s="58" t="s">
        <v>387</v>
      </c>
      <c r="B82" s="59" t="s">
        <v>388</v>
      </c>
    </row>
    <row r="83" spans="1:3" x14ac:dyDescent="0.25">
      <c r="A83" s="58" t="s">
        <v>137</v>
      </c>
      <c r="B83" s="59" t="s">
        <v>136</v>
      </c>
    </row>
    <row r="84" spans="1:3" x14ac:dyDescent="0.25">
      <c r="A84" s="58" t="s">
        <v>39</v>
      </c>
      <c r="B84" s="59" t="s">
        <v>38</v>
      </c>
      <c r="C84" s="18"/>
    </row>
    <row r="85" spans="1:3" x14ac:dyDescent="0.25">
      <c r="A85" s="58" t="s">
        <v>41</v>
      </c>
      <c r="B85" s="59" t="s">
        <v>40</v>
      </c>
      <c r="C85" s="18"/>
    </row>
    <row r="86" spans="1:3" x14ac:dyDescent="0.25">
      <c r="A86" s="58" t="s">
        <v>401</v>
      </c>
      <c r="B86" s="59" t="s">
        <v>402</v>
      </c>
      <c r="C86" s="18"/>
    </row>
    <row r="87" spans="1:3" x14ac:dyDescent="0.25">
      <c r="A87" s="58" t="s">
        <v>43</v>
      </c>
      <c r="B87" s="59" t="s">
        <v>42</v>
      </c>
      <c r="C87" s="18"/>
    </row>
    <row r="88" spans="1:3" x14ac:dyDescent="0.25">
      <c r="A88" s="58" t="s">
        <v>198</v>
      </c>
      <c r="B88" s="59" t="s">
        <v>199</v>
      </c>
      <c r="C88" s="18"/>
    </row>
    <row r="89" spans="1:3" x14ac:dyDescent="0.25">
      <c r="A89" s="58" t="s">
        <v>47</v>
      </c>
      <c r="B89" s="59" t="s">
        <v>46</v>
      </c>
      <c r="C89" s="18"/>
    </row>
    <row r="90" spans="1:3" x14ac:dyDescent="0.25">
      <c r="A90" s="58" t="s">
        <v>78</v>
      </c>
      <c r="B90" s="59" t="s">
        <v>77</v>
      </c>
      <c r="C90" s="18"/>
    </row>
    <row r="91" spans="1:3" x14ac:dyDescent="0.25">
      <c r="A91" s="58" t="s">
        <v>49</v>
      </c>
      <c r="B91" s="59" t="s">
        <v>48</v>
      </c>
      <c r="C91" s="11"/>
    </row>
    <row r="92" spans="1:3" x14ac:dyDescent="0.25">
      <c r="A92" s="58" t="s">
        <v>200</v>
      </c>
      <c r="B92" s="59" t="s">
        <v>201</v>
      </c>
      <c r="C92" s="11"/>
    </row>
    <row r="93" spans="1:3" x14ac:dyDescent="0.25">
      <c r="A93" s="58" t="s">
        <v>66</v>
      </c>
      <c r="B93" s="59" t="s">
        <v>138</v>
      </c>
      <c r="C93" s="11"/>
    </row>
    <row r="94" spans="1:3" x14ac:dyDescent="0.25">
      <c r="A94" s="58" t="s">
        <v>403</v>
      </c>
      <c r="B94" s="59" t="s">
        <v>79</v>
      </c>
      <c r="C94" s="11"/>
    </row>
    <row r="95" spans="1:3" x14ac:dyDescent="0.25">
      <c r="A95" s="58" t="s">
        <v>351</v>
      </c>
      <c r="B95" s="59" t="s">
        <v>80</v>
      </c>
      <c r="C95" s="11"/>
    </row>
    <row r="96" spans="1:3" x14ac:dyDescent="0.25">
      <c r="A96" s="58" t="s">
        <v>82</v>
      </c>
      <c r="B96" s="59" t="s">
        <v>81</v>
      </c>
      <c r="C96" s="11"/>
    </row>
    <row r="97" spans="1:3" x14ac:dyDescent="0.25">
      <c r="A97" s="58" t="s">
        <v>103</v>
      </c>
      <c r="B97" s="59" t="s">
        <v>102</v>
      </c>
      <c r="C97" s="11"/>
    </row>
    <row r="98" spans="1:3" x14ac:dyDescent="0.25">
      <c r="A98" s="58" t="s">
        <v>123</v>
      </c>
      <c r="B98" s="59" t="s">
        <v>122</v>
      </c>
      <c r="C98" s="11"/>
    </row>
    <row r="99" spans="1:3" x14ac:dyDescent="0.25">
      <c r="A99" s="58" t="s">
        <v>53</v>
      </c>
      <c r="B99" s="59" t="s">
        <v>52</v>
      </c>
      <c r="C99" s="11"/>
    </row>
    <row r="100" spans="1:3" x14ac:dyDescent="0.25">
      <c r="A100" s="58" t="s">
        <v>113</v>
      </c>
      <c r="B100" s="59" t="s">
        <v>54</v>
      </c>
      <c r="C100" s="11"/>
    </row>
    <row r="101" spans="1:3" x14ac:dyDescent="0.25">
      <c r="A101" s="58"/>
      <c r="B101" s="58"/>
    </row>
    <row r="102" spans="1:3" x14ac:dyDescent="0.25">
      <c r="A102" s="58"/>
      <c r="B102" s="58"/>
    </row>
    <row r="103" spans="1:3" x14ac:dyDescent="0.25">
      <c r="A103" s="58"/>
      <c r="B103" s="58"/>
    </row>
    <row r="104" spans="1:3" x14ac:dyDescent="0.25">
      <c r="A104" s="58"/>
      <c r="B104" s="58"/>
    </row>
    <row r="105" spans="1:3" x14ac:dyDescent="0.25">
      <c r="A105" s="58"/>
      <c r="B105" s="58"/>
    </row>
    <row r="106" spans="1:3" x14ac:dyDescent="0.25">
      <c r="A106" s="58"/>
      <c r="B106" s="58"/>
    </row>
    <row r="107" spans="1:3" x14ac:dyDescent="0.25">
      <c r="A107" s="58"/>
      <c r="B107" s="58"/>
    </row>
    <row r="108" spans="1:3" x14ac:dyDescent="0.25">
      <c r="A108" s="58"/>
      <c r="B108" s="58"/>
    </row>
    <row r="109" spans="1:3" x14ac:dyDescent="0.25">
      <c r="A109" s="58"/>
      <c r="B109" s="58"/>
    </row>
    <row r="110" spans="1:3" x14ac:dyDescent="0.25">
      <c r="A110" s="58"/>
      <c r="B110" s="58"/>
    </row>
    <row r="111" spans="1:3" x14ac:dyDescent="0.25">
      <c r="A111" s="58"/>
      <c r="B111" s="58"/>
    </row>
    <row r="112" spans="1:3" x14ac:dyDescent="0.25">
      <c r="A112" s="58"/>
      <c r="B112" s="58"/>
    </row>
    <row r="113" spans="1:2" x14ac:dyDescent="0.25">
      <c r="A113" s="58"/>
      <c r="B113" s="58"/>
    </row>
    <row r="114" spans="1:2" x14ac:dyDescent="0.25">
      <c r="A114" s="58"/>
      <c r="B114" s="58"/>
    </row>
    <row r="115" spans="1:2" x14ac:dyDescent="0.25">
      <c r="A115" s="58"/>
      <c r="B115" s="58"/>
    </row>
    <row r="116" spans="1:2" x14ac:dyDescent="0.25">
      <c r="A116" s="58"/>
      <c r="B116" s="58"/>
    </row>
    <row r="117" spans="1:2" x14ac:dyDescent="0.25">
      <c r="A117" s="58"/>
      <c r="B117" s="58"/>
    </row>
    <row r="118" spans="1:2" x14ac:dyDescent="0.25">
      <c r="A118" s="58"/>
      <c r="B118" s="58"/>
    </row>
    <row r="119" spans="1:2" x14ac:dyDescent="0.25">
      <c r="A119" s="58"/>
      <c r="B119" s="58"/>
    </row>
    <row r="120" spans="1:2" x14ac:dyDescent="0.25">
      <c r="A120" s="58"/>
      <c r="B120" s="58"/>
    </row>
  </sheetData>
  <sheetProtection algorithmName="SHA-512" hashValue="NNwbe4zaQPqYBy/y1PRUn8ODSSxZuqiQY2VVBQINkqme6I4lRi7p0h3848ZKnT1MDR9ZavUx1On9hZExmKMA9Q==" saltValue="S7xx5WYIy9xEwksLobIgbw==" spinCount="100000" sheet="1" formatCells="0" formatColumns="0" formatRows="0"/>
  <sortState xmlns:xlrd2="http://schemas.microsoft.com/office/spreadsheetml/2017/richdata2" ref="A12:B100">
    <sortCondition ref="A12:A100"/>
  </sortState>
  <mergeCells count="7">
    <mergeCell ref="A9:A10"/>
    <mergeCell ref="B9:B10"/>
    <mergeCell ref="D4:E5"/>
    <mergeCell ref="G9:G10"/>
    <mergeCell ref="H9:H10"/>
    <mergeCell ref="D9:D10"/>
    <mergeCell ref="E9:E10"/>
  </mergeCells>
  <phoneticPr fontId="12" type="noConversion"/>
  <dataValidations disablePrompts="1"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800-000000000000}">
      <formula1>"EC-Nummer,Firmenname"</formula1>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U</vt:lpstr>
      <vt:lpstr>TT_SpV</vt:lpstr>
      <vt:lpstr>HH_Preis</vt:lpstr>
      <vt:lpstr>JJ_Abg</vt:lpstr>
      <vt:lpstr>JJ_AbgZ</vt:lpstr>
      <vt:lpstr>JJ_Anz</vt:lpstr>
      <vt:lpstr>JJ_Netzgebiet</vt:lpstr>
      <vt:lpstr>JJ_BAMM</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2022-04-12T08:25:56Z</dcterms:modified>
</cp:coreProperties>
</file>